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0" yWindow="0" windowWidth="20730" windowHeight="8790" firstSheet="2"/>
  </bookViews>
  <sheets>
    <sheet name="Cover Page" sheetId="25" r:id="rId1"/>
    <sheet name="Bhume Rate 078-79" sheetId="1" r:id="rId2"/>
    <sheet name="Input" sheetId="2" r:id="rId3"/>
    <sheet name="Output_1" sheetId="3" r:id="rId4"/>
    <sheet name="Output_2" sheetId="4" r:id="rId5"/>
    <sheet name="Anlss" sheetId="5" r:id="rId6"/>
    <sheet name="Anls.RR" sheetId="6" r:id="rId7"/>
    <sheet name="Anls.Bio" sheetId="7" r:id="rId8"/>
    <sheet name="HDP" sheetId="15" state="hidden" r:id="rId9"/>
    <sheet name="Pipes_Dang" sheetId="8" state="hidden" r:id="rId10"/>
    <sheet name="PPR" sheetId="16" state="hidden" r:id="rId11"/>
    <sheet name="FTNG" sheetId="17" state="hidden" r:id="rId12"/>
    <sheet name="Kosh ENG" sheetId="18" state="hidden" r:id="rId13"/>
    <sheet name="Kosh NEP" sheetId="19" state="hidden" r:id="rId14"/>
    <sheet name="GI" sheetId="13" state="hidden" r:id="rId15"/>
    <sheet name="HDPE" sheetId="14" state="hidden" r:id="rId16"/>
    <sheet name="Excavator" sheetId="20" r:id="rId17"/>
    <sheet name="Kosh_ENG" sheetId="22" r:id="rId18"/>
    <sheet name="Kosh_NEP" sheetId="24" r:id="rId19"/>
  </sheets>
  <externalReferences>
    <externalReference r:id="rId20"/>
  </externalReferences>
  <definedNames>
    <definedName name="_xlnm.Print_Area" localSheetId="0">'Cover Page'!$B$2:$K$51</definedName>
    <definedName name="_xlnm.Print_Area" localSheetId="16">Excavator!$A$1:$N$28</definedName>
    <definedName name="_xlnm.Print_Area" localSheetId="2">Input!$B$2:$L$163</definedName>
    <definedName name="_xlnm.Print_Area" localSheetId="4">Output_2!$A$1:$J$661</definedName>
    <definedName name="_xlnm.Print_Titles" localSheetId="1">'Bhume Rate 078-79'!$1:$5</definedName>
    <definedName name="_xlnm.Print_Titles" localSheetId="2">Input!$2:$6</definedName>
    <definedName name="_xlnm.Print_Titles" localSheetId="4">Output_2!$1:$5</definedName>
    <definedName name="Z_66EF6436_2F21_401F_ADC2_7B42AB8258B6_.wvu.Rows" localSheetId="6" hidden="1">Anls.RR!$756:$780</definedName>
  </definedNames>
  <calcPr calcId="144525"/>
  <customWorkbookViews>
    <customWorkbookView name="HP - Personal View" guid="{2CD8AD0E-30D6-48A4-9757-6F0960A2F056}" mergeInterval="0" personalView="1" maximized="1" windowWidth="788" windowHeight="393" activeSheetId="1"/>
    <customWorkbookView name="user - Personal View" guid="{66EF6436-2F21-401F-ADC2-7B42AB8258B6}" mergeInterval="0" personalView="1" maximized="1" xWindow="1" yWindow="1" windowWidth="1362" windowHeight="496" tabRatio="963" activeSheetId="2"/>
  </customWorkbookViews>
</workbook>
</file>

<file path=xl/calcChain.xml><?xml version="1.0" encoding="utf-8"?>
<calcChain xmlns="http://schemas.openxmlformats.org/spreadsheetml/2006/main">
  <c r="L905" i="5" l="1"/>
  <c r="M905" i="5" s="1"/>
  <c r="F661" i="4"/>
  <c r="G661" i="4"/>
  <c r="H661" i="4"/>
  <c r="K905" i="5"/>
  <c r="H905" i="5"/>
  <c r="O905" i="5" s="1"/>
  <c r="G905" i="5"/>
  <c r="I661" i="4" l="1"/>
  <c r="J57" i="4"/>
  <c r="J58" i="4"/>
  <c r="I89" i="4"/>
  <c r="I223" i="4" l="1"/>
  <c r="H223" i="4"/>
  <c r="F223" i="4"/>
  <c r="G223" i="4"/>
  <c r="J56" i="4"/>
  <c r="J55" i="4"/>
  <c r="I44" i="4"/>
  <c r="F44" i="4"/>
  <c r="G44" i="4"/>
  <c r="H44" i="4"/>
  <c r="I9" i="4"/>
  <c r="F9" i="4"/>
  <c r="I145" i="2"/>
  <c r="D9" i="3"/>
  <c r="D10" i="3"/>
  <c r="D11" i="3"/>
  <c r="D13" i="3"/>
  <c r="D14" i="3"/>
  <c r="D15" i="3"/>
  <c r="D16" i="3"/>
  <c r="D8" i="3"/>
  <c r="L18" i="2"/>
  <c r="L10" i="2" l="1"/>
  <c r="H86" i="2" l="1"/>
  <c r="J22" i="2" l="1"/>
  <c r="L22" i="2" s="1"/>
  <c r="A4" i="22" l="1"/>
  <c r="A5" i="22" s="1"/>
  <c r="A6" i="22" s="1"/>
  <c r="A7" i="22" s="1"/>
  <c r="A8" i="22" s="1"/>
  <c r="A9" i="22" s="1"/>
  <c r="A10" i="22" s="1"/>
  <c r="A11" i="22" s="1"/>
  <c r="A12" i="22" s="1"/>
  <c r="A13" i="22" s="1"/>
  <c r="A14" i="22" s="1"/>
  <c r="A15" i="22" s="1"/>
  <c r="A16" i="22" s="1"/>
  <c r="A17" i="22" s="1"/>
  <c r="A18" i="22" s="1"/>
  <c r="A4" i="24"/>
  <c r="A5" i="24" s="1"/>
  <c r="A6" i="24" s="1"/>
  <c r="A7" i="24" s="1"/>
  <c r="A8" i="24" s="1"/>
  <c r="A9" i="24" s="1"/>
  <c r="A10" i="24" s="1"/>
  <c r="A11" i="24" s="1"/>
  <c r="A12" i="24" s="1"/>
  <c r="A13" i="24" s="1"/>
  <c r="A14" i="24" s="1"/>
  <c r="A15" i="24" s="1"/>
  <c r="A16" i="24" s="1"/>
  <c r="A17" i="24" s="1"/>
  <c r="A18" i="24" s="1"/>
  <c r="L86" i="2"/>
  <c r="M892" i="5"/>
  <c r="F653" i="4"/>
  <c r="F646" i="4"/>
  <c r="G646" i="4"/>
  <c r="G658" i="4"/>
  <c r="G659" i="4"/>
  <c r="G660" i="4"/>
  <c r="F658" i="4"/>
  <c r="F659" i="4"/>
  <c r="F660" i="4"/>
  <c r="G639" i="4"/>
  <c r="G640" i="4"/>
  <c r="G642" i="4"/>
  <c r="G643" i="4"/>
  <c r="G644" i="4"/>
  <c r="G645" i="4"/>
  <c r="G647" i="4"/>
  <c r="G648" i="4"/>
  <c r="G649" i="4"/>
  <c r="G650" i="4"/>
  <c r="G651" i="4"/>
  <c r="G652" i="4"/>
  <c r="G654" i="4"/>
  <c r="G655" i="4"/>
  <c r="G656" i="4"/>
  <c r="G657" i="4"/>
  <c r="F639" i="4"/>
  <c r="F640" i="4"/>
  <c r="F642" i="4"/>
  <c r="F643" i="4"/>
  <c r="F644" i="4"/>
  <c r="F645" i="4"/>
  <c r="F647" i="4"/>
  <c r="F648" i="4"/>
  <c r="F649" i="4"/>
  <c r="F650" i="4"/>
  <c r="F651" i="4"/>
  <c r="F652" i="4"/>
  <c r="F654" i="4"/>
  <c r="F655" i="4"/>
  <c r="F656" i="4"/>
  <c r="F657" i="4"/>
  <c r="G653" i="4" l="1"/>
  <c r="H629" i="4"/>
  <c r="H631" i="4" s="1"/>
  <c r="H633" i="4" s="1"/>
  <c r="G627" i="4"/>
  <c r="G628" i="4"/>
  <c r="G629" i="4"/>
  <c r="G630" i="4"/>
  <c r="G631" i="4"/>
  <c r="G633" i="4"/>
  <c r="G634" i="4"/>
  <c r="G635" i="4"/>
  <c r="G636" i="4"/>
  <c r="G637" i="4"/>
  <c r="G638" i="4"/>
  <c r="F627" i="4"/>
  <c r="F628" i="4"/>
  <c r="F629" i="4"/>
  <c r="F630" i="4"/>
  <c r="F631" i="4"/>
  <c r="F633" i="4"/>
  <c r="F634" i="4"/>
  <c r="F635" i="4"/>
  <c r="F636" i="4"/>
  <c r="F637" i="4"/>
  <c r="F638" i="4"/>
  <c r="G626" i="4"/>
  <c r="F626" i="4"/>
  <c r="I633" i="4" l="1"/>
  <c r="I631" i="4"/>
  <c r="I627" i="4"/>
  <c r="H635" i="4"/>
  <c r="H637" i="4" s="1"/>
  <c r="H639" i="4" s="1"/>
  <c r="I639" i="4" s="1"/>
  <c r="H634" i="4"/>
  <c r="I634" i="4" s="1"/>
  <c r="I635" i="4"/>
  <c r="I629" i="4"/>
  <c r="M449" i="5"/>
  <c r="M448" i="5"/>
  <c r="K442" i="5"/>
  <c r="M438" i="5"/>
  <c r="M437" i="5"/>
  <c r="M427" i="5"/>
  <c r="M426" i="5"/>
  <c r="K420" i="5"/>
  <c r="M416" i="5"/>
  <c r="M415" i="5"/>
  <c r="K398" i="5"/>
  <c r="M405" i="5"/>
  <c r="M404" i="5"/>
  <c r="F155" i="4"/>
  <c r="G155" i="4"/>
  <c r="I155" i="4" s="1"/>
  <c r="F154" i="4"/>
  <c r="G154" i="4"/>
  <c r="I154" i="4" s="1"/>
  <c r="H78" i="2"/>
  <c r="G277" i="4"/>
  <c r="G276" i="4"/>
  <c r="G275" i="4"/>
  <c r="G274" i="4"/>
  <c r="G559" i="4"/>
  <c r="G560" i="4"/>
  <c r="G561" i="4"/>
  <c r="G562" i="4"/>
  <c r="G563" i="4"/>
  <c r="G564" i="4"/>
  <c r="G565" i="4"/>
  <c r="G566" i="4"/>
  <c r="G567" i="4"/>
  <c r="G568" i="4"/>
  <c r="G569" i="4"/>
  <c r="G570" i="4"/>
  <c r="G571" i="4"/>
  <c r="G572" i="4"/>
  <c r="G573" i="4"/>
  <c r="G574" i="4"/>
  <c r="G575" i="4"/>
  <c r="G576" i="4"/>
  <c r="G558" i="4"/>
  <c r="G502" i="4"/>
  <c r="G503" i="4"/>
  <c r="G504" i="4"/>
  <c r="G505" i="4"/>
  <c r="G506" i="4"/>
  <c r="G507" i="4"/>
  <c r="G508" i="4"/>
  <c r="G509" i="4"/>
  <c r="G510" i="4"/>
  <c r="G511" i="4"/>
  <c r="G512" i="4"/>
  <c r="G513" i="4"/>
  <c r="G514" i="4"/>
  <c r="G515" i="4"/>
  <c r="G516" i="4"/>
  <c r="G517" i="4"/>
  <c r="G518" i="4"/>
  <c r="G519" i="4"/>
  <c r="G520" i="4"/>
  <c r="G521" i="4"/>
  <c r="G522" i="4"/>
  <c r="G523" i="4"/>
  <c r="G524" i="4"/>
  <c r="G525" i="4"/>
  <c r="G526" i="4"/>
  <c r="G527" i="4"/>
  <c r="G528" i="4"/>
  <c r="G529" i="4"/>
  <c r="G530" i="4"/>
  <c r="G531" i="4"/>
  <c r="G532" i="4"/>
  <c r="G533" i="4"/>
  <c r="G534" i="4"/>
  <c r="G535" i="4"/>
  <c r="G536" i="4"/>
  <c r="G537" i="4"/>
  <c r="G538" i="4"/>
  <c r="G539" i="4"/>
  <c r="G540" i="4"/>
  <c r="G541" i="4"/>
  <c r="G542" i="4"/>
  <c r="G543" i="4"/>
  <c r="G544" i="4"/>
  <c r="G545" i="4"/>
  <c r="G546" i="4"/>
  <c r="G547" i="4"/>
  <c r="G548" i="4"/>
  <c r="G549" i="4"/>
  <c r="G550" i="4"/>
  <c r="G551" i="4"/>
  <c r="G552" i="4"/>
  <c r="G553" i="4"/>
  <c r="G554" i="4"/>
  <c r="G555" i="4"/>
  <c r="G556" i="4"/>
  <c r="G557" i="4"/>
  <c r="G577" i="4"/>
  <c r="G578" i="4"/>
  <c r="G579" i="4"/>
  <c r="G580" i="4"/>
  <c r="G581" i="4"/>
  <c r="G582" i="4"/>
  <c r="G583" i="4"/>
  <c r="G584" i="4"/>
  <c r="G585" i="4"/>
  <c r="G586" i="4"/>
  <c r="G587" i="4"/>
  <c r="G588" i="4"/>
  <c r="G589" i="4"/>
  <c r="G590" i="4"/>
  <c r="G591" i="4"/>
  <c r="G592" i="4"/>
  <c r="G593" i="4"/>
  <c r="G594" i="4"/>
  <c r="G595" i="4"/>
  <c r="G596" i="4"/>
  <c r="G597" i="4"/>
  <c r="G598" i="4"/>
  <c r="G599" i="4"/>
  <c r="G600" i="4"/>
  <c r="G601" i="4"/>
  <c r="G602" i="4"/>
  <c r="G603" i="4"/>
  <c r="G604" i="4"/>
  <c r="G605" i="4"/>
  <c r="G606" i="4"/>
  <c r="G607" i="4"/>
  <c r="G608" i="4"/>
  <c r="G609" i="4"/>
  <c r="G611" i="4"/>
  <c r="G612" i="4"/>
  <c r="G613" i="4"/>
  <c r="G614" i="4"/>
  <c r="G615" i="4"/>
  <c r="G616" i="4"/>
  <c r="G617" i="4"/>
  <c r="G618" i="4"/>
  <c r="G619" i="4"/>
  <c r="G620" i="4"/>
  <c r="G621" i="4"/>
  <c r="G622" i="4"/>
  <c r="G623" i="4"/>
  <c r="G624" i="4"/>
  <c r="F500" i="4"/>
  <c r="F501" i="4"/>
  <c r="F502" i="4"/>
  <c r="F503" i="4"/>
  <c r="F504" i="4"/>
  <c r="F505" i="4"/>
  <c r="F506" i="4"/>
  <c r="F507" i="4"/>
  <c r="F508" i="4"/>
  <c r="F509" i="4"/>
  <c r="F510" i="4"/>
  <c r="F511" i="4"/>
  <c r="F512" i="4"/>
  <c r="F513" i="4"/>
  <c r="F514" i="4"/>
  <c r="F515" i="4"/>
  <c r="F516" i="4"/>
  <c r="F517" i="4"/>
  <c r="F518" i="4"/>
  <c r="F519" i="4"/>
  <c r="F520" i="4"/>
  <c r="F521" i="4"/>
  <c r="F522" i="4"/>
  <c r="F523" i="4"/>
  <c r="F524" i="4"/>
  <c r="F525" i="4"/>
  <c r="F526" i="4"/>
  <c r="F527" i="4"/>
  <c r="F528" i="4"/>
  <c r="F529" i="4"/>
  <c r="F530" i="4"/>
  <c r="F531" i="4"/>
  <c r="F532" i="4"/>
  <c r="F533" i="4"/>
  <c r="F534" i="4"/>
  <c r="F535" i="4"/>
  <c r="F536" i="4"/>
  <c r="F537" i="4"/>
  <c r="F538" i="4"/>
  <c r="F539" i="4"/>
  <c r="F540" i="4"/>
  <c r="F541" i="4"/>
  <c r="F542" i="4"/>
  <c r="F543" i="4"/>
  <c r="F544" i="4"/>
  <c r="F545" i="4"/>
  <c r="F546" i="4"/>
  <c r="F547" i="4"/>
  <c r="F548" i="4"/>
  <c r="F549" i="4"/>
  <c r="F550" i="4"/>
  <c r="F551" i="4"/>
  <c r="F552" i="4"/>
  <c r="F553" i="4"/>
  <c r="F554" i="4"/>
  <c r="F555" i="4"/>
  <c r="F556" i="4"/>
  <c r="F557" i="4"/>
  <c r="F558" i="4"/>
  <c r="F559" i="4"/>
  <c r="F560" i="4"/>
  <c r="F561" i="4"/>
  <c r="F562" i="4"/>
  <c r="F563" i="4"/>
  <c r="F564" i="4"/>
  <c r="F565" i="4"/>
  <c r="F566" i="4"/>
  <c r="F567" i="4"/>
  <c r="F568" i="4"/>
  <c r="F569" i="4"/>
  <c r="F570" i="4"/>
  <c r="F571" i="4"/>
  <c r="F572" i="4"/>
  <c r="F573" i="4"/>
  <c r="F574" i="4"/>
  <c r="F575" i="4"/>
  <c r="F576" i="4"/>
  <c r="F577" i="4"/>
  <c r="F578" i="4"/>
  <c r="F579" i="4"/>
  <c r="F580" i="4"/>
  <c r="F581" i="4"/>
  <c r="F582" i="4"/>
  <c r="F583" i="4"/>
  <c r="F584" i="4"/>
  <c r="F585" i="4"/>
  <c r="F586" i="4"/>
  <c r="F587" i="4"/>
  <c r="F588" i="4"/>
  <c r="F589" i="4"/>
  <c r="F590" i="4"/>
  <c r="F591" i="4"/>
  <c r="F592" i="4"/>
  <c r="F593" i="4"/>
  <c r="F594" i="4"/>
  <c r="F595" i="4"/>
  <c r="F596" i="4"/>
  <c r="F597" i="4"/>
  <c r="F598" i="4"/>
  <c r="F599" i="4"/>
  <c r="F600" i="4"/>
  <c r="F601" i="4"/>
  <c r="F602" i="4"/>
  <c r="F603" i="4"/>
  <c r="F604" i="4"/>
  <c r="F605" i="4"/>
  <c r="F606" i="4"/>
  <c r="F607" i="4"/>
  <c r="F608" i="4"/>
  <c r="F609" i="4"/>
  <c r="F611" i="4"/>
  <c r="F612" i="4"/>
  <c r="F613" i="4"/>
  <c r="F614" i="4"/>
  <c r="F615" i="4"/>
  <c r="F616" i="4"/>
  <c r="F617" i="4"/>
  <c r="F618" i="4"/>
  <c r="F619" i="4"/>
  <c r="F620" i="4"/>
  <c r="F621" i="4"/>
  <c r="F622" i="4"/>
  <c r="F623" i="4"/>
  <c r="F624" i="4"/>
  <c r="G497" i="4"/>
  <c r="G496" i="4"/>
  <c r="G498" i="4"/>
  <c r="G499" i="4"/>
  <c r="G500" i="4"/>
  <c r="G501" i="4"/>
  <c r="F498" i="4"/>
  <c r="F496" i="4"/>
  <c r="F497" i="4"/>
  <c r="F499" i="4"/>
  <c r="L390" i="5" l="1"/>
  <c r="M390" i="5" s="1"/>
  <c r="L891" i="5"/>
  <c r="I637" i="4"/>
  <c r="L401" i="5" l="1"/>
  <c r="L412" i="5" s="1"/>
  <c r="M401" i="5"/>
  <c r="P6" i="20"/>
  <c r="P9" i="20" s="1"/>
  <c r="P5" i="20"/>
  <c r="J5" i="20" l="1"/>
  <c r="K12" i="20" s="1"/>
  <c r="L423" i="5"/>
  <c r="M412" i="5"/>
  <c r="M423" i="5" l="1"/>
  <c r="L434" i="5"/>
  <c r="K13" i="20"/>
  <c r="L12" i="20"/>
  <c r="I9" i="15"/>
  <c r="M66" i="6"/>
  <c r="G33" i="15"/>
  <c r="E33" i="15"/>
  <c r="C33" i="15"/>
  <c r="G32" i="15"/>
  <c r="E32" i="15"/>
  <c r="C32" i="15"/>
  <c r="I31" i="15"/>
  <c r="G31" i="15"/>
  <c r="E31" i="15"/>
  <c r="C31" i="15"/>
  <c r="I30" i="15"/>
  <c r="G30" i="15"/>
  <c r="E30" i="15"/>
  <c r="C30" i="15"/>
  <c r="I29" i="15"/>
  <c r="G29" i="15"/>
  <c r="E29" i="15"/>
  <c r="C29" i="15"/>
  <c r="I28" i="15"/>
  <c r="G28" i="15"/>
  <c r="E28" i="15"/>
  <c r="C28" i="15"/>
  <c r="I27" i="15"/>
  <c r="G27" i="15"/>
  <c r="E27" i="15"/>
  <c r="C27" i="15"/>
  <c r="I26" i="15"/>
  <c r="G26" i="15"/>
  <c r="E26" i="15"/>
  <c r="C26" i="15"/>
  <c r="I25" i="15"/>
  <c r="G25" i="15"/>
  <c r="E25" i="15"/>
  <c r="C25" i="15"/>
  <c r="I24" i="15"/>
  <c r="G24" i="15"/>
  <c r="E24" i="15"/>
  <c r="C24" i="15"/>
  <c r="I23" i="15"/>
  <c r="G23" i="15"/>
  <c r="E23" i="15"/>
  <c r="C23" i="15"/>
  <c r="I22" i="15"/>
  <c r="G22" i="15"/>
  <c r="E22" i="15"/>
  <c r="C22" i="15"/>
  <c r="I21" i="15"/>
  <c r="G21" i="15"/>
  <c r="E21" i="15"/>
  <c r="C21" i="15"/>
  <c r="I20" i="15"/>
  <c r="G20" i="15"/>
  <c r="E20" i="15"/>
  <c r="C20" i="15"/>
  <c r="I19" i="15"/>
  <c r="G19" i="15"/>
  <c r="E19" i="15"/>
  <c r="C19" i="15"/>
  <c r="I18" i="15"/>
  <c r="G18" i="15"/>
  <c r="E18" i="15"/>
  <c r="C18" i="15"/>
  <c r="I17" i="15"/>
  <c r="G17" i="15"/>
  <c r="E17" i="15"/>
  <c r="C17" i="15"/>
  <c r="I16" i="15"/>
  <c r="G16" i="15"/>
  <c r="E16" i="15"/>
  <c r="C16" i="15"/>
  <c r="I15" i="15"/>
  <c r="G15" i="15"/>
  <c r="E15" i="15"/>
  <c r="C15" i="15"/>
  <c r="I14" i="15"/>
  <c r="G14" i="15"/>
  <c r="E14" i="15"/>
  <c r="I13" i="15"/>
  <c r="G13" i="15"/>
  <c r="E13" i="15"/>
  <c r="I12" i="15"/>
  <c r="G12" i="15"/>
  <c r="I11" i="15"/>
  <c r="I10" i="15"/>
  <c r="M306" i="5"/>
  <c r="M316" i="5"/>
  <c r="M311" i="5"/>
  <c r="M301" i="5"/>
  <c r="G315" i="4"/>
  <c r="G316" i="4"/>
  <c r="G317" i="4"/>
  <c r="G318" i="4"/>
  <c r="G319" i="4"/>
  <c r="G320" i="4"/>
  <c r="G321" i="4"/>
  <c r="G322" i="4"/>
  <c r="G324" i="4"/>
  <c r="G325" i="4"/>
  <c r="G326" i="4"/>
  <c r="G327" i="4"/>
  <c r="G328" i="4"/>
  <c r="G329" i="4"/>
  <c r="G330" i="4"/>
  <c r="G331" i="4"/>
  <c r="G332" i="4"/>
  <c r="G333" i="4"/>
  <c r="G334" i="4"/>
  <c r="G335" i="4"/>
  <c r="G337" i="4"/>
  <c r="G338" i="4"/>
  <c r="G339" i="4"/>
  <c r="G340" i="4"/>
  <c r="G341" i="4"/>
  <c r="G342" i="4"/>
  <c r="G343" i="4"/>
  <c r="G344" i="4"/>
  <c r="G345" i="4"/>
  <c r="G346" i="4"/>
  <c r="G347" i="4"/>
  <c r="G349" i="4"/>
  <c r="G350" i="4"/>
  <c r="G351" i="4"/>
  <c r="G352" i="4"/>
  <c r="G353" i="4"/>
  <c r="G354" i="4"/>
  <c r="G355" i="4"/>
  <c r="G356" i="4"/>
  <c r="G358" i="4"/>
  <c r="G359" i="4"/>
  <c r="G360" i="4"/>
  <c r="G361" i="4"/>
  <c r="G362" i="4"/>
  <c r="G363" i="4"/>
  <c r="G364" i="4"/>
  <c r="G365" i="4"/>
  <c r="G366" i="4"/>
  <c r="G368" i="4"/>
  <c r="G369" i="4"/>
  <c r="G370" i="4"/>
  <c r="G371" i="4"/>
  <c r="G372" i="4"/>
  <c r="G373" i="4"/>
  <c r="G374" i="4"/>
  <c r="G375" i="4"/>
  <c r="G376" i="4"/>
  <c r="G377" i="4"/>
  <c r="G378" i="4"/>
  <c r="G379" i="4"/>
  <c r="G381" i="4"/>
  <c r="G382" i="4"/>
  <c r="G383" i="4"/>
  <c r="G384" i="4"/>
  <c r="G385" i="4"/>
  <c r="G386" i="4"/>
  <c r="G387" i="4"/>
  <c r="G388" i="4"/>
  <c r="G389" i="4"/>
  <c r="G391" i="4"/>
  <c r="G392" i="4"/>
  <c r="G393" i="4"/>
  <c r="G394" i="4"/>
  <c r="G395" i="4"/>
  <c r="G396" i="4"/>
  <c r="G397" i="4"/>
  <c r="G398" i="4"/>
  <c r="G400" i="4"/>
  <c r="G401" i="4"/>
  <c r="G402" i="4"/>
  <c r="G403" i="4"/>
  <c r="G404" i="4"/>
  <c r="G405" i="4"/>
  <c r="G406" i="4"/>
  <c r="G408" i="4"/>
  <c r="G409" i="4"/>
  <c r="G410" i="4"/>
  <c r="G411" i="4"/>
  <c r="G412" i="4"/>
  <c r="G413" i="4"/>
  <c r="G415" i="4"/>
  <c r="G416" i="4"/>
  <c r="G417" i="4"/>
  <c r="G418" i="4"/>
  <c r="G420" i="4"/>
  <c r="G421" i="4"/>
  <c r="G422" i="4"/>
  <c r="G423" i="4"/>
  <c r="G424" i="4"/>
  <c r="G426" i="4"/>
  <c r="G427" i="4"/>
  <c r="G428" i="4"/>
  <c r="G429" i="4"/>
  <c r="G430" i="4"/>
  <c r="G431" i="4"/>
  <c r="G433" i="4"/>
  <c r="G434" i="4"/>
  <c r="G435" i="4"/>
  <c r="G436" i="4"/>
  <c r="G438" i="4"/>
  <c r="G439" i="4"/>
  <c r="G440" i="4"/>
  <c r="G441" i="4"/>
  <c r="G442" i="4"/>
  <c r="G444" i="4"/>
  <c r="G445" i="4"/>
  <c r="G446" i="4"/>
  <c r="G447" i="4"/>
  <c r="G448" i="4"/>
  <c r="G449" i="4"/>
  <c r="G450" i="4"/>
  <c r="G452" i="4"/>
  <c r="G453" i="4"/>
  <c r="G454" i="4"/>
  <c r="G455" i="4"/>
  <c r="G457" i="4"/>
  <c r="G458" i="4"/>
  <c r="G459" i="4"/>
  <c r="G460" i="4"/>
  <c r="G461" i="4"/>
  <c r="G462" i="4"/>
  <c r="G463" i="4"/>
  <c r="G464" i="4"/>
  <c r="G465" i="4"/>
  <c r="G466" i="4"/>
  <c r="G467" i="4"/>
  <c r="G468" i="4"/>
  <c r="G469" i="4"/>
  <c r="G470" i="4"/>
  <c r="G471" i="4"/>
  <c r="G472" i="4"/>
  <c r="G473" i="4"/>
  <c r="G474" i="4"/>
  <c r="G475" i="4"/>
  <c r="G476" i="4"/>
  <c r="G477" i="4"/>
  <c r="G478" i="4"/>
  <c r="G479" i="4"/>
  <c r="G480" i="4"/>
  <c r="G481" i="4"/>
  <c r="G482" i="4"/>
  <c r="G483" i="4"/>
  <c r="G484" i="4"/>
  <c r="G485" i="4"/>
  <c r="G486" i="4"/>
  <c r="G487" i="4"/>
  <c r="G488" i="4"/>
  <c r="G489" i="4"/>
  <c r="G490" i="4"/>
  <c r="G491" i="4"/>
  <c r="G492" i="4"/>
  <c r="G493" i="4"/>
  <c r="G494" i="4"/>
  <c r="G312" i="4"/>
  <c r="G313" i="4"/>
  <c r="G314" i="4"/>
  <c r="F312" i="4"/>
  <c r="F313" i="4"/>
  <c r="F314" i="4"/>
  <c r="F315" i="4"/>
  <c r="F316" i="4"/>
  <c r="F317" i="4"/>
  <c r="F318" i="4"/>
  <c r="F319" i="4"/>
  <c r="F320" i="4"/>
  <c r="F321" i="4"/>
  <c r="F322" i="4"/>
  <c r="F324" i="4"/>
  <c r="F325" i="4"/>
  <c r="F326" i="4"/>
  <c r="F327" i="4"/>
  <c r="F328" i="4"/>
  <c r="F329" i="4"/>
  <c r="F330" i="4"/>
  <c r="F331" i="4"/>
  <c r="F332" i="4"/>
  <c r="F333" i="4"/>
  <c r="F334" i="4"/>
  <c r="F335" i="4"/>
  <c r="F337" i="4"/>
  <c r="F338" i="4"/>
  <c r="F339" i="4"/>
  <c r="F340" i="4"/>
  <c r="F341" i="4"/>
  <c r="F342" i="4"/>
  <c r="F343" i="4"/>
  <c r="F344" i="4"/>
  <c r="F345" i="4"/>
  <c r="F346" i="4"/>
  <c r="F347" i="4"/>
  <c r="F349" i="4"/>
  <c r="F350" i="4"/>
  <c r="F351" i="4"/>
  <c r="F352" i="4"/>
  <c r="F353" i="4"/>
  <c r="F354" i="4"/>
  <c r="F355" i="4"/>
  <c r="F356" i="4"/>
  <c r="F358" i="4"/>
  <c r="F359" i="4"/>
  <c r="F360" i="4"/>
  <c r="F361" i="4"/>
  <c r="F362" i="4"/>
  <c r="F363" i="4"/>
  <c r="F364" i="4"/>
  <c r="F365" i="4"/>
  <c r="F366" i="4"/>
  <c r="F368" i="4"/>
  <c r="F369" i="4"/>
  <c r="F370" i="4"/>
  <c r="F371" i="4"/>
  <c r="F372" i="4"/>
  <c r="F373" i="4"/>
  <c r="F374" i="4"/>
  <c r="F375" i="4"/>
  <c r="F376" i="4"/>
  <c r="F377" i="4"/>
  <c r="F378" i="4"/>
  <c r="F379" i="4"/>
  <c r="F381" i="4"/>
  <c r="F382" i="4"/>
  <c r="F383" i="4"/>
  <c r="F384" i="4"/>
  <c r="F385" i="4"/>
  <c r="F386" i="4"/>
  <c r="F387" i="4"/>
  <c r="F388" i="4"/>
  <c r="F389" i="4"/>
  <c r="F391" i="4"/>
  <c r="F392" i="4"/>
  <c r="F393" i="4"/>
  <c r="F394" i="4"/>
  <c r="F395" i="4"/>
  <c r="F396" i="4"/>
  <c r="F397" i="4"/>
  <c r="F398" i="4"/>
  <c r="F400" i="4"/>
  <c r="F401" i="4"/>
  <c r="F402" i="4"/>
  <c r="F403" i="4"/>
  <c r="F404" i="4"/>
  <c r="F405" i="4"/>
  <c r="F406" i="4"/>
  <c r="F408" i="4"/>
  <c r="F409" i="4"/>
  <c r="F410" i="4"/>
  <c r="F411" i="4"/>
  <c r="F412" i="4"/>
  <c r="F413" i="4"/>
  <c r="F415" i="4"/>
  <c r="F416" i="4"/>
  <c r="F417" i="4"/>
  <c r="F418" i="4"/>
  <c r="F420" i="4"/>
  <c r="F421" i="4"/>
  <c r="F422" i="4"/>
  <c r="F423" i="4"/>
  <c r="F424" i="4"/>
  <c r="F426" i="4"/>
  <c r="F427" i="4"/>
  <c r="F428" i="4"/>
  <c r="F429" i="4"/>
  <c r="F430" i="4"/>
  <c r="F431" i="4"/>
  <c r="F433" i="4"/>
  <c r="F434" i="4"/>
  <c r="F435" i="4"/>
  <c r="F436" i="4"/>
  <c r="F438" i="4"/>
  <c r="F439" i="4"/>
  <c r="F440" i="4"/>
  <c r="F441" i="4"/>
  <c r="F442" i="4"/>
  <c r="F444" i="4"/>
  <c r="F445" i="4"/>
  <c r="F446" i="4"/>
  <c r="F447" i="4"/>
  <c r="F448" i="4"/>
  <c r="F449" i="4"/>
  <c r="F450" i="4"/>
  <c r="F452" i="4"/>
  <c r="F453" i="4"/>
  <c r="F454" i="4"/>
  <c r="F455" i="4"/>
  <c r="F457" i="4"/>
  <c r="F458" i="4"/>
  <c r="F459" i="4"/>
  <c r="F460" i="4"/>
  <c r="F461" i="4"/>
  <c r="F462" i="4"/>
  <c r="F463" i="4"/>
  <c r="F464" i="4"/>
  <c r="F465" i="4"/>
  <c r="F466" i="4"/>
  <c r="F467" i="4"/>
  <c r="F468" i="4"/>
  <c r="F469" i="4"/>
  <c r="F470" i="4"/>
  <c r="F471" i="4"/>
  <c r="F472" i="4"/>
  <c r="F473" i="4"/>
  <c r="F474" i="4"/>
  <c r="F475" i="4"/>
  <c r="F476" i="4"/>
  <c r="F477" i="4"/>
  <c r="F478" i="4"/>
  <c r="F479" i="4"/>
  <c r="F480" i="4"/>
  <c r="F481" i="4"/>
  <c r="F482" i="4"/>
  <c r="F483" i="4"/>
  <c r="F484" i="4"/>
  <c r="F485" i="4"/>
  <c r="F486" i="4"/>
  <c r="F487" i="4"/>
  <c r="F488" i="4"/>
  <c r="F489" i="4"/>
  <c r="F490" i="4"/>
  <c r="F491" i="4"/>
  <c r="F492" i="4"/>
  <c r="F493" i="4"/>
  <c r="F494" i="4"/>
  <c r="G299" i="4"/>
  <c r="G300" i="4"/>
  <c r="G301" i="4"/>
  <c r="G302" i="4"/>
  <c r="G303" i="4"/>
  <c r="G304" i="4"/>
  <c r="G305" i="4"/>
  <c r="G306" i="4"/>
  <c r="G307" i="4"/>
  <c r="G308" i="4"/>
  <c r="G309" i="4"/>
  <c r="G310" i="4"/>
  <c r="F299" i="4"/>
  <c r="F300" i="4"/>
  <c r="F301" i="4"/>
  <c r="F302" i="4"/>
  <c r="F303" i="4"/>
  <c r="F304" i="4"/>
  <c r="F305" i="4"/>
  <c r="F306" i="4"/>
  <c r="F307" i="4"/>
  <c r="F308" i="4"/>
  <c r="F309" i="4"/>
  <c r="F310" i="4"/>
  <c r="G287" i="4"/>
  <c r="G288" i="4"/>
  <c r="G289" i="4"/>
  <c r="G290" i="4"/>
  <c r="G291" i="4"/>
  <c r="G292" i="4"/>
  <c r="G293" i="4"/>
  <c r="G294" i="4"/>
  <c r="G295" i="4"/>
  <c r="G296" i="4"/>
  <c r="G297" i="4"/>
  <c r="G286" i="4"/>
  <c r="F286" i="4"/>
  <c r="F287" i="4"/>
  <c r="F288" i="4"/>
  <c r="F289" i="4"/>
  <c r="F290" i="4"/>
  <c r="F291" i="4"/>
  <c r="F292" i="4"/>
  <c r="F293" i="4"/>
  <c r="F294" i="4"/>
  <c r="F295" i="4"/>
  <c r="F296" i="4"/>
  <c r="F297" i="4"/>
  <c r="G280" i="4"/>
  <c r="G281" i="4"/>
  <c r="G282" i="4"/>
  <c r="G283" i="4"/>
  <c r="G279" i="4"/>
  <c r="F281" i="4"/>
  <c r="F282" i="4"/>
  <c r="F283" i="4"/>
  <c r="F279" i="4"/>
  <c r="F280" i="4"/>
  <c r="F275" i="4"/>
  <c r="F276" i="4"/>
  <c r="F277" i="4"/>
  <c r="F274" i="4"/>
  <c r="I274" i="4" s="1"/>
  <c r="F270" i="4"/>
  <c r="F268" i="4"/>
  <c r="H226" i="4"/>
  <c r="H227" i="4"/>
  <c r="H228" i="4"/>
  <c r="H229" i="4"/>
  <c r="H230" i="4"/>
  <c r="H231" i="4"/>
  <c r="H232" i="4"/>
  <c r="H225" i="4"/>
  <c r="G226" i="4"/>
  <c r="G227" i="4"/>
  <c r="G228" i="4"/>
  <c r="G229" i="4"/>
  <c r="G230" i="4"/>
  <c r="G231" i="4"/>
  <c r="G232" i="4"/>
  <c r="G225" i="4"/>
  <c r="F225" i="4"/>
  <c r="F226" i="4"/>
  <c r="F227" i="4"/>
  <c r="F228" i="4"/>
  <c r="F229" i="4"/>
  <c r="F230" i="4"/>
  <c r="F231" i="4"/>
  <c r="F232" i="4"/>
  <c r="G221" i="4"/>
  <c r="G222" i="4"/>
  <c r="F220" i="4"/>
  <c r="F221" i="4"/>
  <c r="F222" i="4"/>
  <c r="G220" i="4"/>
  <c r="H221" i="4"/>
  <c r="H222" i="4" s="1"/>
  <c r="G217" i="4"/>
  <c r="G218" i="4"/>
  <c r="F216" i="4"/>
  <c r="F217" i="4"/>
  <c r="F218" i="4"/>
  <c r="G216" i="4"/>
  <c r="F212" i="4"/>
  <c r="F213" i="4"/>
  <c r="F214" i="4"/>
  <c r="G213" i="4"/>
  <c r="G214" i="4"/>
  <c r="G212" i="4"/>
  <c r="G200" i="4"/>
  <c r="G201" i="4"/>
  <c r="G202" i="4"/>
  <c r="G203" i="4"/>
  <c r="G204" i="4"/>
  <c r="G205" i="4"/>
  <c r="G206" i="4"/>
  <c r="G207" i="4"/>
  <c r="G208" i="4"/>
  <c r="G209" i="4"/>
  <c r="G210" i="4"/>
  <c r="G199" i="4"/>
  <c r="F200" i="4"/>
  <c r="F201" i="4"/>
  <c r="F202" i="4"/>
  <c r="F203" i="4"/>
  <c r="F204" i="4"/>
  <c r="F205" i="4"/>
  <c r="F206" i="4"/>
  <c r="F207" i="4"/>
  <c r="F208" i="4"/>
  <c r="F209" i="4"/>
  <c r="F210" i="4"/>
  <c r="F199" i="4"/>
  <c r="G192" i="4"/>
  <c r="G193" i="4"/>
  <c r="G194" i="4"/>
  <c r="G195" i="4"/>
  <c r="G196" i="4"/>
  <c r="G197" i="4"/>
  <c r="G191" i="4"/>
  <c r="F192" i="4"/>
  <c r="F193" i="4"/>
  <c r="F194" i="4"/>
  <c r="F195" i="4"/>
  <c r="F196" i="4"/>
  <c r="F197" i="4"/>
  <c r="F191" i="4"/>
  <c r="F182" i="4"/>
  <c r="F183" i="4" s="1"/>
  <c r="F185" i="4" s="1"/>
  <c r="F187" i="4" s="1"/>
  <c r="F189" i="4" s="1"/>
  <c r="G179" i="4"/>
  <c r="G180" i="4"/>
  <c r="F179" i="4"/>
  <c r="F180" i="4"/>
  <c r="G178" i="4"/>
  <c r="F175" i="4"/>
  <c r="F176" i="4"/>
  <c r="F177" i="4"/>
  <c r="F178" i="4"/>
  <c r="G168" i="4"/>
  <c r="G169" i="4"/>
  <c r="G170" i="4"/>
  <c r="G171" i="4"/>
  <c r="G172" i="4"/>
  <c r="G173" i="4"/>
  <c r="G174" i="4"/>
  <c r="F168" i="4"/>
  <c r="F169" i="4"/>
  <c r="F170" i="4"/>
  <c r="F171" i="4"/>
  <c r="F172" i="4"/>
  <c r="F173" i="4"/>
  <c r="F174" i="4"/>
  <c r="G161" i="4"/>
  <c r="G162" i="4"/>
  <c r="G163" i="4"/>
  <c r="G165" i="4"/>
  <c r="G166" i="4"/>
  <c r="F161" i="4"/>
  <c r="F162" i="4"/>
  <c r="F163" i="4"/>
  <c r="F165" i="4"/>
  <c r="F166" i="4"/>
  <c r="H162" i="4"/>
  <c r="H163" i="4" s="1"/>
  <c r="H166" i="4" s="1"/>
  <c r="H168" i="4" s="1"/>
  <c r="H169" i="4" s="1"/>
  <c r="H170" i="4" s="1"/>
  <c r="H171" i="4" s="1"/>
  <c r="H172" i="4" s="1"/>
  <c r="H173" i="4" s="1"/>
  <c r="H174" i="4" s="1"/>
  <c r="H175" i="4" s="1"/>
  <c r="H176" i="4" s="1"/>
  <c r="H177" i="4" s="1"/>
  <c r="H178" i="4" s="1"/>
  <c r="H180" i="4" s="1"/>
  <c r="H182" i="4" s="1"/>
  <c r="G156" i="4"/>
  <c r="G157" i="4"/>
  <c r="G158" i="4"/>
  <c r="G159" i="4"/>
  <c r="G160" i="4"/>
  <c r="F160" i="4"/>
  <c r="F156" i="4"/>
  <c r="F157" i="4"/>
  <c r="F158" i="4"/>
  <c r="F159" i="4"/>
  <c r="G140" i="4"/>
  <c r="G141" i="4"/>
  <c r="G142" i="4"/>
  <c r="G143" i="4"/>
  <c r="G144" i="4"/>
  <c r="G145" i="4"/>
  <c r="G146" i="4"/>
  <c r="G148" i="4"/>
  <c r="G149" i="4"/>
  <c r="G150" i="4"/>
  <c r="G151" i="4"/>
  <c r="G152" i="4"/>
  <c r="G153" i="4"/>
  <c r="F141" i="4"/>
  <c r="F142" i="4"/>
  <c r="F143" i="4"/>
  <c r="F144" i="4"/>
  <c r="F145" i="4"/>
  <c r="F146" i="4"/>
  <c r="F148" i="4"/>
  <c r="F149" i="4"/>
  <c r="F150" i="4"/>
  <c r="F151" i="4"/>
  <c r="F152" i="4"/>
  <c r="F153" i="4"/>
  <c r="F140" i="4"/>
  <c r="G127" i="4"/>
  <c r="G128" i="4"/>
  <c r="G129" i="4"/>
  <c r="G130" i="4"/>
  <c r="G131" i="4"/>
  <c r="G132" i="4"/>
  <c r="G133" i="4"/>
  <c r="G134" i="4"/>
  <c r="G135" i="4"/>
  <c r="G136" i="4"/>
  <c r="G137" i="4"/>
  <c r="G126" i="4"/>
  <c r="F126" i="4"/>
  <c r="F127" i="4"/>
  <c r="F128" i="4"/>
  <c r="F129" i="4"/>
  <c r="F130" i="4"/>
  <c r="F131" i="4"/>
  <c r="F132" i="4"/>
  <c r="F133" i="4"/>
  <c r="F134" i="4"/>
  <c r="F135" i="4"/>
  <c r="F136" i="4"/>
  <c r="F137" i="4"/>
  <c r="F118" i="4"/>
  <c r="F119" i="4"/>
  <c r="F120" i="4"/>
  <c r="F122" i="4"/>
  <c r="F123" i="4"/>
  <c r="F124" i="4"/>
  <c r="F108" i="4"/>
  <c r="F109" i="4"/>
  <c r="F110" i="4"/>
  <c r="F111" i="4"/>
  <c r="F112" i="4"/>
  <c r="F113" i="4"/>
  <c r="F114" i="4"/>
  <c r="F115" i="4"/>
  <c r="F116" i="4"/>
  <c r="F107" i="4"/>
  <c r="G108" i="4"/>
  <c r="G109" i="4"/>
  <c r="G110" i="4"/>
  <c r="G111" i="4"/>
  <c r="G112" i="4"/>
  <c r="G113" i="4"/>
  <c r="G114" i="4"/>
  <c r="G115" i="4"/>
  <c r="G116" i="4"/>
  <c r="G118" i="4"/>
  <c r="G119" i="4"/>
  <c r="G120" i="4"/>
  <c r="G122" i="4"/>
  <c r="G123" i="4"/>
  <c r="G124" i="4"/>
  <c r="G107" i="4"/>
  <c r="G102" i="4"/>
  <c r="G103" i="4"/>
  <c r="G101" i="4"/>
  <c r="F98" i="4"/>
  <c r="F99" i="4" s="1"/>
  <c r="F100" i="4" s="1"/>
  <c r="F101" i="4" s="1"/>
  <c r="F102" i="4" s="1"/>
  <c r="F103" i="4" s="1"/>
  <c r="F104" i="4" s="1"/>
  <c r="F89" i="4"/>
  <c r="F90" i="4" s="1"/>
  <c r="F91" i="4" s="1"/>
  <c r="F92" i="4" s="1"/>
  <c r="F93" i="4" s="1"/>
  <c r="F94" i="4" s="1"/>
  <c r="F95" i="4" s="1"/>
  <c r="F96" i="4" s="1"/>
  <c r="I450" i="4" l="1"/>
  <c r="I156" i="4"/>
  <c r="F271" i="4"/>
  <c r="F272" i="4" s="1"/>
  <c r="L445" i="5"/>
  <c r="M445" i="5" s="1"/>
  <c r="M434" i="5"/>
  <c r="K14" i="20"/>
  <c r="L13" i="20"/>
  <c r="F184" i="4"/>
  <c r="H184" i="4"/>
  <c r="H186" i="4" s="1"/>
  <c r="H188" i="4" s="1"/>
  <c r="H190" i="4" s="1"/>
  <c r="H192" i="4" s="1"/>
  <c r="H194" i="4" s="1"/>
  <c r="H196" i="4" s="1"/>
  <c r="H183" i="4"/>
  <c r="H185" i="4" s="1"/>
  <c r="H187" i="4" s="1"/>
  <c r="H189" i="4" s="1"/>
  <c r="H191" i="4" s="1"/>
  <c r="H193" i="4" s="1"/>
  <c r="H195" i="4" s="1"/>
  <c r="H197" i="4" s="1"/>
  <c r="H199" i="4" s="1"/>
  <c r="H200" i="4" s="1"/>
  <c r="H201" i="4" s="1"/>
  <c r="H202" i="4" s="1"/>
  <c r="H203" i="4" s="1"/>
  <c r="H204" i="4" s="1"/>
  <c r="H205" i="4" s="1"/>
  <c r="H206" i="4" s="1"/>
  <c r="H207" i="4" s="1"/>
  <c r="H208" i="4" s="1"/>
  <c r="H209" i="4" s="1"/>
  <c r="H210" i="4" s="1"/>
  <c r="H212" i="4" s="1"/>
  <c r="H213" i="4" s="1"/>
  <c r="H214" i="4" s="1"/>
  <c r="H216" i="4" s="1"/>
  <c r="H217" i="4" s="1"/>
  <c r="L14" i="20" l="1"/>
  <c r="K16" i="20"/>
  <c r="H218" i="4"/>
  <c r="H279" i="4"/>
  <c r="H280" i="4" s="1"/>
  <c r="H281" i="4" s="1"/>
  <c r="H282" i="4" s="1"/>
  <c r="H283" i="4" s="1"/>
  <c r="H286" i="4" s="1"/>
  <c r="H287" i="4" s="1"/>
  <c r="H288" i="4" s="1"/>
  <c r="H289" i="4" s="1"/>
  <c r="H290" i="4" s="1"/>
  <c r="H291" i="4" s="1"/>
  <c r="H292" i="4" s="1"/>
  <c r="H293" i="4" s="1"/>
  <c r="H294" i="4" s="1"/>
  <c r="H295" i="4" s="1"/>
  <c r="H296" i="4" s="1"/>
  <c r="H297" i="4" s="1"/>
  <c r="H299" i="4" s="1"/>
  <c r="H300" i="4" s="1"/>
  <c r="H301" i="4" s="1"/>
  <c r="H302" i="4" s="1"/>
  <c r="H303" i="4" s="1"/>
  <c r="H304" i="4" s="1"/>
  <c r="H305" i="4" s="1"/>
  <c r="H306" i="4" s="1"/>
  <c r="H307" i="4" s="1"/>
  <c r="H308" i="4" s="1"/>
  <c r="H309" i="4" s="1"/>
  <c r="H310" i="4" s="1"/>
  <c r="H312" i="4" s="1"/>
  <c r="H313" i="4" s="1"/>
  <c r="H314" i="4" s="1"/>
  <c r="H315" i="4" s="1"/>
  <c r="H316" i="4" s="1"/>
  <c r="H317" i="4" s="1"/>
  <c r="H318" i="4" s="1"/>
  <c r="H319" i="4" s="1"/>
  <c r="H320" i="4" s="1"/>
  <c r="H321" i="4" s="1"/>
  <c r="H322" i="4" s="1"/>
  <c r="H324" i="4" s="1"/>
  <c r="H325" i="4" s="1"/>
  <c r="H326" i="4" s="1"/>
  <c r="H327" i="4" s="1"/>
  <c r="H328" i="4" s="1"/>
  <c r="H329" i="4" s="1"/>
  <c r="H330" i="4" s="1"/>
  <c r="H331" i="4" s="1"/>
  <c r="H332" i="4" s="1"/>
  <c r="H333" i="4" s="1"/>
  <c r="H334" i="4" s="1"/>
  <c r="H335" i="4" s="1"/>
  <c r="I335" i="4" s="1"/>
  <c r="I83" i="4"/>
  <c r="G155" i="2"/>
  <c r="I155" i="2" s="1"/>
  <c r="G85" i="4"/>
  <c r="G86" i="4"/>
  <c r="G87" i="4"/>
  <c r="G84" i="4"/>
  <c r="G79" i="4"/>
  <c r="G80" i="4"/>
  <c r="G78" i="4"/>
  <c r="G75" i="4"/>
  <c r="G76" i="4"/>
  <c r="G74" i="4"/>
  <c r="F81" i="4"/>
  <c r="F82" i="4" s="1"/>
  <c r="F66" i="4"/>
  <c r="F67" i="4" s="1"/>
  <c r="F68" i="4" s="1"/>
  <c r="F64" i="4"/>
  <c r="H60" i="4"/>
  <c r="H61" i="4" s="1"/>
  <c r="H62" i="4" s="1"/>
  <c r="H64" i="4" s="1"/>
  <c r="H66" i="4" s="1"/>
  <c r="F60" i="4"/>
  <c r="F61" i="4" s="1"/>
  <c r="F62" i="4" s="1"/>
  <c r="F12" i="4"/>
  <c r="F13" i="4" s="1"/>
  <c r="I101" i="4"/>
  <c r="I102" i="4"/>
  <c r="L276" i="5" s="1"/>
  <c r="M276" i="5" s="1"/>
  <c r="I103" i="4"/>
  <c r="L277" i="5" s="1"/>
  <c r="M277" i="5" s="1"/>
  <c r="I107" i="4"/>
  <c r="I108" i="4"/>
  <c r="I109" i="4"/>
  <c r="I110" i="4"/>
  <c r="I111" i="4"/>
  <c r="I112" i="4"/>
  <c r="I113" i="4"/>
  <c r="I114" i="4"/>
  <c r="I115" i="4"/>
  <c r="I116" i="4"/>
  <c r="I118" i="4"/>
  <c r="I119" i="4"/>
  <c r="I120" i="4"/>
  <c r="I122" i="4"/>
  <c r="I123" i="4"/>
  <c r="I124" i="4"/>
  <c r="I125" i="4"/>
  <c r="I126" i="4"/>
  <c r="I127" i="4"/>
  <c r="I128" i="4"/>
  <c r="I129" i="4"/>
  <c r="I130" i="4"/>
  <c r="I131" i="4"/>
  <c r="I132" i="4"/>
  <c r="I133" i="4"/>
  <c r="I134" i="4"/>
  <c r="I135" i="4"/>
  <c r="L392" i="5" s="1"/>
  <c r="L403" i="5" s="1"/>
  <c r="I136" i="4"/>
  <c r="I137" i="4"/>
  <c r="I140" i="4"/>
  <c r="L299" i="5" s="1"/>
  <c r="M299" i="5" s="1"/>
  <c r="I141" i="4"/>
  <c r="I142" i="4"/>
  <c r="L388" i="5" s="1"/>
  <c r="I143" i="4"/>
  <c r="I144" i="4"/>
  <c r="L889" i="5" s="1"/>
  <c r="I145" i="4"/>
  <c r="I146" i="4"/>
  <c r="I148" i="4"/>
  <c r="L314" i="5" s="1"/>
  <c r="M314" i="5" s="1"/>
  <c r="I149" i="4"/>
  <c r="L432" i="5" s="1"/>
  <c r="I150" i="4"/>
  <c r="I151" i="4"/>
  <c r="I152" i="4"/>
  <c r="I153" i="4"/>
  <c r="I157" i="4"/>
  <c r="I158" i="4"/>
  <c r="I159" i="4"/>
  <c r="I160" i="4"/>
  <c r="L309" i="5" s="1"/>
  <c r="M309" i="5" s="1"/>
  <c r="I161" i="4"/>
  <c r="I162" i="4"/>
  <c r="I163" i="4"/>
  <c r="I165" i="4"/>
  <c r="I166" i="4"/>
  <c r="I168" i="4"/>
  <c r="I169" i="4"/>
  <c r="I170" i="4"/>
  <c r="I171" i="4"/>
  <c r="I172" i="4"/>
  <c r="I173" i="4"/>
  <c r="I174" i="4"/>
  <c r="L536" i="5" s="1"/>
  <c r="M536" i="5" s="1"/>
  <c r="I178" i="4"/>
  <c r="I179" i="4"/>
  <c r="I180" i="4"/>
  <c r="I181" i="4"/>
  <c r="I191" i="4"/>
  <c r="I192" i="4"/>
  <c r="I193" i="4"/>
  <c r="I194" i="4"/>
  <c r="I195" i="4"/>
  <c r="I196" i="4"/>
  <c r="I197" i="4"/>
  <c r="I198" i="4"/>
  <c r="I199" i="4"/>
  <c r="I200" i="4"/>
  <c r="I201" i="4"/>
  <c r="I202" i="4"/>
  <c r="I203" i="4"/>
  <c r="I204" i="4"/>
  <c r="I205" i="4"/>
  <c r="I206" i="4"/>
  <c r="I207" i="4"/>
  <c r="I208" i="4"/>
  <c r="I209" i="4"/>
  <c r="I210" i="4"/>
  <c r="I212" i="4"/>
  <c r="I213" i="4"/>
  <c r="I214" i="4"/>
  <c r="I216" i="4"/>
  <c r="I217" i="4"/>
  <c r="I218" i="4"/>
  <c r="I220" i="4"/>
  <c r="I221" i="4"/>
  <c r="I222" i="4"/>
  <c r="I225" i="4"/>
  <c r="I226" i="4"/>
  <c r="I227" i="4"/>
  <c r="I228" i="4"/>
  <c r="I229" i="4"/>
  <c r="I230" i="4"/>
  <c r="I231" i="4"/>
  <c r="I232" i="4"/>
  <c r="I298" i="4"/>
  <c r="F15" i="4"/>
  <c r="H55" i="4"/>
  <c r="H56" i="4" s="1"/>
  <c r="H57" i="4" s="1"/>
  <c r="H58" i="4" s="1"/>
  <c r="F55" i="4"/>
  <c r="F56" i="4" s="1"/>
  <c r="F57" i="4" s="1"/>
  <c r="F58" i="4" s="1"/>
  <c r="G159" i="2"/>
  <c r="I159" i="2" s="1"/>
  <c r="G157" i="2"/>
  <c r="I157" i="2" s="1"/>
  <c r="G153" i="2"/>
  <c r="F10" i="4"/>
  <c r="I312" i="4" l="1"/>
  <c r="I303" i="4"/>
  <c r="L304" i="5"/>
  <c r="M304" i="5" s="1"/>
  <c r="L900" i="5"/>
  <c r="M900" i="5" s="1"/>
  <c r="I293" i="4"/>
  <c r="I283" i="4"/>
  <c r="L389" i="5"/>
  <c r="M389" i="5" s="1"/>
  <c r="L890" i="5"/>
  <c r="I329" i="4"/>
  <c r="M889" i="5"/>
  <c r="L896" i="5"/>
  <c r="M896" i="5" s="1"/>
  <c r="I320" i="4"/>
  <c r="I325" i="4"/>
  <c r="I307" i="4"/>
  <c r="I297" i="4"/>
  <c r="I279" i="4"/>
  <c r="I333" i="4"/>
  <c r="I316" i="4"/>
  <c r="I299" i="4"/>
  <c r="I289" i="4"/>
  <c r="M403" i="5"/>
  <c r="L414" i="5"/>
  <c r="M388" i="5"/>
  <c r="L399" i="5"/>
  <c r="L443" i="5"/>
  <c r="M443" i="5" s="1"/>
  <c r="M432" i="5"/>
  <c r="M394" i="5"/>
  <c r="K17" i="20"/>
  <c r="L16" i="20"/>
  <c r="I331" i="4"/>
  <c r="I322" i="4"/>
  <c r="I314" i="4"/>
  <c r="I305" i="4"/>
  <c r="I291" i="4"/>
  <c r="I281" i="4"/>
  <c r="I327" i="4"/>
  <c r="I318" i="4"/>
  <c r="I309" i="4"/>
  <c r="I301" i="4"/>
  <c r="I295" i="4"/>
  <c r="I287" i="4"/>
  <c r="I332" i="4"/>
  <c r="I328" i="4"/>
  <c r="I324" i="4"/>
  <c r="I319" i="4"/>
  <c r="I315" i="4"/>
  <c r="I310" i="4"/>
  <c r="I306" i="4"/>
  <c r="I302" i="4"/>
  <c r="I294" i="4"/>
  <c r="I290" i="4"/>
  <c r="I286" i="4"/>
  <c r="I280" i="4"/>
  <c r="I334" i="4"/>
  <c r="I330" i="4"/>
  <c r="I326" i="4"/>
  <c r="I321" i="4"/>
  <c r="I317" i="4"/>
  <c r="I313" i="4"/>
  <c r="I308" i="4"/>
  <c r="I304" i="4"/>
  <c r="I300" i="4"/>
  <c r="I296" i="4"/>
  <c r="I292" i="4"/>
  <c r="I288" i="4"/>
  <c r="I282" i="4"/>
  <c r="H67" i="4"/>
  <c r="H69" i="4" s="1"/>
  <c r="H71" i="4" s="1"/>
  <c r="H68" i="4"/>
  <c r="H70" i="4" s="1"/>
  <c r="H72" i="4" s="1"/>
  <c r="H74" i="4" s="1"/>
  <c r="H337" i="4"/>
  <c r="I337" i="4" s="1"/>
  <c r="F16" i="4"/>
  <c r="F17" i="4" s="1"/>
  <c r="F18" i="4" s="1"/>
  <c r="F19" i="4" s="1"/>
  <c r="F20" i="4" s="1"/>
  <c r="F21" i="4" s="1"/>
  <c r="F22" i="4" s="1"/>
  <c r="F23" i="4" s="1"/>
  <c r="F24" i="4" s="1"/>
  <c r="F25" i="4" s="1"/>
  <c r="F26" i="4" s="1"/>
  <c r="F27" i="4" s="1"/>
  <c r="F28" i="4" s="1"/>
  <c r="F29" i="4" s="1"/>
  <c r="F30" i="4" s="1"/>
  <c r="F31" i="4" s="1"/>
  <c r="F32" i="4" s="1"/>
  <c r="F33" i="4" s="1"/>
  <c r="F34" i="4" s="1"/>
  <c r="F35" i="4" s="1"/>
  <c r="F36" i="4" s="1"/>
  <c r="F37" i="4" s="1"/>
  <c r="F38" i="4" s="1"/>
  <c r="F39" i="4" s="1"/>
  <c r="F40" i="4" s="1"/>
  <c r="F41" i="4" s="1"/>
  <c r="F42" i="4" s="1"/>
  <c r="F43" i="4" s="1"/>
  <c r="F69" i="4"/>
  <c r="F45" i="4"/>
  <c r="F46" i="4" s="1"/>
  <c r="L400" i="5" l="1"/>
  <c r="L411" i="5" s="1"/>
  <c r="L410" i="5"/>
  <c r="M399" i="5"/>
  <c r="L425" i="5"/>
  <c r="M414" i="5"/>
  <c r="M400" i="5"/>
  <c r="L17" i="20"/>
  <c r="K18" i="20"/>
  <c r="H338" i="4"/>
  <c r="I338" i="4" s="1"/>
  <c r="H76" i="4"/>
  <c r="H75" i="4"/>
  <c r="I75" i="4" s="1"/>
  <c r="I74" i="4"/>
  <c r="F70" i="4"/>
  <c r="F48" i="4"/>
  <c r="F49" i="4" s="1"/>
  <c r="F50" i="4" s="1"/>
  <c r="F51" i="4" s="1"/>
  <c r="F52" i="4" s="1"/>
  <c r="I153" i="2"/>
  <c r="G151" i="2"/>
  <c r="I151" i="2" s="1"/>
  <c r="I160" i="2" s="1"/>
  <c r="L782" i="6"/>
  <c r="M782" i="6" s="1"/>
  <c r="M781" i="6"/>
  <c r="L47" i="7"/>
  <c r="M47" i="7" s="1"/>
  <c r="L31" i="7"/>
  <c r="M31" i="7" s="1"/>
  <c r="L23" i="7"/>
  <c r="M23" i="7" s="1"/>
  <c r="O6" i="7"/>
  <c r="G66" i="7" s="1"/>
  <c r="H66" i="7" s="1"/>
  <c r="N66" i="7" s="1"/>
  <c r="O66" i="7" s="1"/>
  <c r="L6" i="7"/>
  <c r="I6" i="7"/>
  <c r="G24" i="7" s="1"/>
  <c r="H24" i="7" s="1"/>
  <c r="L727" i="6"/>
  <c r="M727" i="6" s="1"/>
  <c r="L721" i="6"/>
  <c r="L715" i="6"/>
  <c r="M715" i="6" s="1"/>
  <c r="L439" i="6"/>
  <c r="M439" i="6" s="1"/>
  <c r="L436" i="6"/>
  <c r="M436" i="6" s="1"/>
  <c r="L432" i="6"/>
  <c r="M432" i="6" s="1"/>
  <c r="L429" i="6"/>
  <c r="M429" i="6" s="1"/>
  <c r="L425" i="6"/>
  <c r="M425" i="6" s="1"/>
  <c r="L422" i="6"/>
  <c r="M422" i="6" s="1"/>
  <c r="L418" i="6"/>
  <c r="M418" i="6" s="1"/>
  <c r="L415" i="6"/>
  <c r="M415" i="6" s="1"/>
  <c r="L411" i="6"/>
  <c r="M411" i="6" s="1"/>
  <c r="L408" i="6"/>
  <c r="M408" i="6" s="1"/>
  <c r="L404" i="6"/>
  <c r="M404" i="6" s="1"/>
  <c r="L401" i="6"/>
  <c r="M401" i="6" s="1"/>
  <c r="L397" i="6"/>
  <c r="M397" i="6" s="1"/>
  <c r="L395" i="6"/>
  <c r="M395" i="6" s="1"/>
  <c r="L389" i="6"/>
  <c r="M389" i="6" s="1"/>
  <c r="L388" i="6"/>
  <c r="M388" i="6" s="1"/>
  <c r="L383" i="6"/>
  <c r="M383" i="6" s="1"/>
  <c r="L382" i="6"/>
  <c r="M382" i="6" s="1"/>
  <c r="L377" i="6"/>
  <c r="M377" i="6" s="1"/>
  <c r="L376" i="6"/>
  <c r="M376" i="6" s="1"/>
  <c r="L371" i="6"/>
  <c r="M371" i="6" s="1"/>
  <c r="L370" i="6"/>
  <c r="M370" i="6" s="1"/>
  <c r="L365" i="6"/>
  <c r="M365" i="6" s="1"/>
  <c r="L364" i="6"/>
  <c r="M364" i="6" s="1"/>
  <c r="L359" i="6"/>
  <c r="M359" i="6" s="1"/>
  <c r="L358" i="6"/>
  <c r="M358" i="6" s="1"/>
  <c r="L352" i="6"/>
  <c r="M352" i="6" s="1"/>
  <c r="L351" i="6"/>
  <c r="M351" i="6" s="1"/>
  <c r="L346" i="6"/>
  <c r="M346" i="6" s="1"/>
  <c r="L345" i="6"/>
  <c r="M345" i="6" s="1"/>
  <c r="L340" i="6"/>
  <c r="M340" i="6" s="1"/>
  <c r="L339" i="6"/>
  <c r="M339" i="6" s="1"/>
  <c r="L334" i="6"/>
  <c r="M334" i="6" s="1"/>
  <c r="L333" i="6"/>
  <c r="M333" i="6" s="1"/>
  <c r="L328" i="6"/>
  <c r="M328" i="6" s="1"/>
  <c r="L327" i="6"/>
  <c r="M327" i="6" s="1"/>
  <c r="L322" i="6"/>
  <c r="M322" i="6" s="1"/>
  <c r="L321" i="6"/>
  <c r="M321" i="6" s="1"/>
  <c r="L316" i="6"/>
  <c r="M316" i="6" s="1"/>
  <c r="L315" i="6"/>
  <c r="M315" i="6" s="1"/>
  <c r="L310" i="6"/>
  <c r="M310" i="6" s="1"/>
  <c r="L309" i="6"/>
  <c r="M309" i="6" s="1"/>
  <c r="L302" i="6"/>
  <c r="M302" i="6" s="1"/>
  <c r="L301" i="6"/>
  <c r="M301" i="6" s="1"/>
  <c r="L295" i="6"/>
  <c r="M295" i="6" s="1"/>
  <c r="L294" i="6"/>
  <c r="M294" i="6" s="1"/>
  <c r="L274" i="6"/>
  <c r="M274" i="6" s="1"/>
  <c r="L273" i="6"/>
  <c r="M273" i="6" s="1"/>
  <c r="O6" i="6"/>
  <c r="G384" i="6" s="1"/>
  <c r="H384" i="6" s="1"/>
  <c r="L6" i="6"/>
  <c r="I6" i="6"/>
  <c r="G482" i="6" s="1"/>
  <c r="H482" i="6" s="1"/>
  <c r="M771" i="5"/>
  <c r="M765" i="5"/>
  <c r="L627" i="5"/>
  <c r="M627" i="5" s="1"/>
  <c r="L626" i="5"/>
  <c r="M626" i="5" s="1"/>
  <c r="L292" i="5"/>
  <c r="M292" i="5" s="1"/>
  <c r="L291" i="5"/>
  <c r="M291" i="5" s="1"/>
  <c r="L290" i="5"/>
  <c r="M290" i="5" s="1"/>
  <c r="L288" i="5"/>
  <c r="M288" i="5" s="1"/>
  <c r="L287" i="5"/>
  <c r="M287" i="5" s="1"/>
  <c r="L286" i="5"/>
  <c r="M286" i="5" s="1"/>
  <c r="D188" i="4"/>
  <c r="D186" i="4"/>
  <c r="L6" i="5"/>
  <c r="M885" i="5"/>
  <c r="M798" i="5"/>
  <c r="M794" i="5"/>
  <c r="M790" i="5"/>
  <c r="M786" i="5"/>
  <c r="M782" i="5"/>
  <c r="K774" i="5"/>
  <c r="K768" i="5"/>
  <c r="M775" i="5"/>
  <c r="K762" i="5"/>
  <c r="O6" i="5"/>
  <c r="G783" i="5" s="1"/>
  <c r="H783" i="5" s="1"/>
  <c r="I6" i="5"/>
  <c r="L272" i="5"/>
  <c r="M272" i="5" s="1"/>
  <c r="L338" i="5"/>
  <c r="M338" i="5" s="1"/>
  <c r="L329" i="5"/>
  <c r="M329" i="5" s="1"/>
  <c r="L332" i="5"/>
  <c r="M332" i="5" s="1"/>
  <c r="L331" i="5"/>
  <c r="M331" i="5" s="1"/>
  <c r="L339" i="5"/>
  <c r="M339" i="5" s="1"/>
  <c r="L526" i="5"/>
  <c r="M526" i="5" s="1"/>
  <c r="L545" i="5"/>
  <c r="M545" i="5" s="1"/>
  <c r="L531" i="5"/>
  <c r="M531" i="5" s="1"/>
  <c r="L513" i="5"/>
  <c r="F237" i="4"/>
  <c r="F238" i="4"/>
  <c r="F239" i="4"/>
  <c r="F240" i="4"/>
  <c r="F241" i="4"/>
  <c r="F242" i="4"/>
  <c r="F243" i="4"/>
  <c r="F244" i="4"/>
  <c r="F245" i="4"/>
  <c r="F246" i="4"/>
  <c r="F247" i="4"/>
  <c r="F248" i="4"/>
  <c r="F249" i="4"/>
  <c r="F250" i="4"/>
  <c r="F251" i="4"/>
  <c r="F252" i="4"/>
  <c r="F253" i="4"/>
  <c r="F254" i="4"/>
  <c r="F255" i="4"/>
  <c r="F256" i="4"/>
  <c r="F257" i="4"/>
  <c r="F258" i="4"/>
  <c r="E259" i="4"/>
  <c r="F259" i="4" s="1"/>
  <c r="E260" i="4"/>
  <c r="F260" i="4" s="1"/>
  <c r="E261" i="4"/>
  <c r="F261" i="4" s="1"/>
  <c r="E262" i="4"/>
  <c r="F262" i="4" s="1"/>
  <c r="F263" i="4"/>
  <c r="F264" i="4"/>
  <c r="F265" i="4"/>
  <c r="F266" i="4"/>
  <c r="F267" i="4"/>
  <c r="F236" i="4"/>
  <c r="F235" i="4"/>
  <c r="H16" i="4"/>
  <c r="H17" i="4" s="1"/>
  <c r="H18" i="4" s="1"/>
  <c r="H19" i="4" s="1"/>
  <c r="H20" i="4" s="1"/>
  <c r="H21" i="4" s="1"/>
  <c r="H138" i="2"/>
  <c r="L138" i="2" s="1"/>
  <c r="L137" i="2"/>
  <c r="H130" i="2"/>
  <c r="L130" i="2" s="1"/>
  <c r="L129" i="2"/>
  <c r="L115" i="2"/>
  <c r="H116" i="2"/>
  <c r="L116" i="2" s="1"/>
  <c r="L112" i="2"/>
  <c r="H95" i="2"/>
  <c r="L95" i="2" s="1"/>
  <c r="M868" i="5"/>
  <c r="M870" i="5" s="1"/>
  <c r="M832" i="5"/>
  <c r="M831" i="5"/>
  <c r="M829" i="5"/>
  <c r="M828" i="5"/>
  <c r="G824" i="5"/>
  <c r="H824" i="5" s="1"/>
  <c r="G823" i="5"/>
  <c r="H823" i="5" s="1"/>
  <c r="G820" i="5"/>
  <c r="H820" i="5" s="1"/>
  <c r="G819" i="5"/>
  <c r="H819" i="5" s="1"/>
  <c r="G816" i="5"/>
  <c r="H816" i="5" s="1"/>
  <c r="G815" i="5"/>
  <c r="H815" i="5" s="1"/>
  <c r="G812" i="5"/>
  <c r="H812" i="5" s="1"/>
  <c r="G811" i="5"/>
  <c r="H811" i="5" s="1"/>
  <c r="G808" i="5"/>
  <c r="H808" i="5" s="1"/>
  <c r="G807" i="5"/>
  <c r="H807" i="5" s="1"/>
  <c r="G804" i="5"/>
  <c r="H804" i="5" s="1"/>
  <c r="G803" i="5"/>
  <c r="H803" i="5" s="1"/>
  <c r="G798" i="5"/>
  <c r="H798" i="5" s="1"/>
  <c r="G797" i="5"/>
  <c r="H797" i="5" s="1"/>
  <c r="G794" i="5"/>
  <c r="H794" i="5" s="1"/>
  <c r="G793" i="5"/>
  <c r="H793" i="5" s="1"/>
  <c r="G790" i="5"/>
  <c r="H790" i="5" s="1"/>
  <c r="G789" i="5"/>
  <c r="H789" i="5" s="1"/>
  <c r="G786" i="5"/>
  <c r="H786" i="5" s="1"/>
  <c r="G785" i="5"/>
  <c r="H785" i="5" s="1"/>
  <c r="G782" i="5"/>
  <c r="H782" i="5" s="1"/>
  <c r="G781" i="5"/>
  <c r="H781" i="5" s="1"/>
  <c r="K562" i="5"/>
  <c r="K558" i="5"/>
  <c r="M554" i="5"/>
  <c r="K550" i="5"/>
  <c r="K543" i="5"/>
  <c r="L532" i="5"/>
  <c r="K524" i="5"/>
  <c r="F287" i="5"/>
  <c r="F286" i="5"/>
  <c r="E85" i="5"/>
  <c r="E88" i="5" s="1"/>
  <c r="E90" i="5" s="1"/>
  <c r="E34" i="5"/>
  <c r="E35" i="5" s="1"/>
  <c r="E36" i="5" s="1"/>
  <c r="E37" i="5" s="1"/>
  <c r="E38" i="5" s="1"/>
  <c r="E42" i="5" s="1"/>
  <c r="E43" i="5" s="1"/>
  <c r="E44" i="5" s="1"/>
  <c r="E45" i="5" s="1"/>
  <c r="E47" i="5" s="1"/>
  <c r="E48" i="5" s="1"/>
  <c r="E51" i="5" s="1"/>
  <c r="E53" i="5" s="1"/>
  <c r="E54" i="5" s="1"/>
  <c r="E56" i="5" s="1"/>
  <c r="E74" i="5" s="1"/>
  <c r="E76" i="5" s="1"/>
  <c r="E78" i="5" s="1"/>
  <c r="E80" i="5" s="1"/>
  <c r="E81" i="5" s="1"/>
  <c r="E83" i="5" s="1"/>
  <c r="E86" i="5" s="1"/>
  <c r="E89" i="5" s="1"/>
  <c r="H66" i="2"/>
  <c r="L66" i="2" s="1"/>
  <c r="J12" i="8"/>
  <c r="J13" i="8"/>
  <c r="J14" i="8"/>
  <c r="J15" i="8"/>
  <c r="J16" i="8"/>
  <c r="J17" i="8"/>
  <c r="J18" i="8"/>
  <c r="J19" i="8"/>
  <c r="J20" i="8"/>
  <c r="J21" i="8"/>
  <c r="J22" i="8"/>
  <c r="J23" i="8"/>
  <c r="J24" i="8"/>
  <c r="J25" i="8"/>
  <c r="J26" i="8"/>
  <c r="J27" i="8"/>
  <c r="J28" i="8"/>
  <c r="J29" i="8"/>
  <c r="J30" i="8"/>
  <c r="J31" i="8"/>
  <c r="J32" i="8"/>
  <c r="J33" i="8"/>
  <c r="I277" i="4"/>
  <c r="I276" i="4"/>
  <c r="I275" i="4"/>
  <c r="L267" i="6"/>
  <c r="M267" i="6" s="1"/>
  <c r="L266" i="6"/>
  <c r="L757" i="6"/>
  <c r="L770" i="6" s="1"/>
  <c r="M770" i="6" s="1"/>
  <c r="L774" i="6"/>
  <c r="L758" i="6"/>
  <c r="L771" i="6" s="1"/>
  <c r="M771" i="6" s="1"/>
  <c r="L63" i="7"/>
  <c r="L61" i="7"/>
  <c r="M59" i="7"/>
  <c r="M58" i="7"/>
  <c r="M53" i="7"/>
  <c r="L49" i="7"/>
  <c r="L66" i="7" s="1"/>
  <c r="M43" i="7"/>
  <c r="L40" i="7"/>
  <c r="M40" i="7" s="1"/>
  <c r="L36" i="7"/>
  <c r="M36" i="7" s="1"/>
  <c r="L32" i="7"/>
  <c r="M32" i="7" s="1"/>
  <c r="M24" i="7"/>
  <c r="M28" i="7"/>
  <c r="H46" i="7"/>
  <c r="H40" i="7"/>
  <c r="L134" i="2"/>
  <c r="L123" i="2"/>
  <c r="L120" i="2"/>
  <c r="D80" i="2"/>
  <c r="L126" i="2"/>
  <c r="I149" i="2"/>
  <c r="I147" i="2"/>
  <c r="H60" i="2"/>
  <c r="D62" i="2" s="1"/>
  <c r="H48" i="2"/>
  <c r="L48" i="2" s="1"/>
  <c r="L109" i="2"/>
  <c r="L23" i="2"/>
  <c r="D24" i="2"/>
  <c r="L24" i="2" s="1"/>
  <c r="H41" i="2"/>
  <c r="D43" i="2" s="1"/>
  <c r="H29" i="2"/>
  <c r="L29" i="2" s="1"/>
  <c r="M79" i="7"/>
  <c r="M118" i="7"/>
  <c r="M116" i="7"/>
  <c r="M115" i="7"/>
  <c r="M111" i="7"/>
  <c r="M110" i="7"/>
  <c r="M109" i="7"/>
  <c r="M107" i="7"/>
  <c r="M106" i="7"/>
  <c r="M105" i="7"/>
  <c r="M103" i="7"/>
  <c r="M102" i="7"/>
  <c r="M101" i="7"/>
  <c r="M99" i="7"/>
  <c r="M98" i="7"/>
  <c r="M97" i="7"/>
  <c r="M95" i="7"/>
  <c r="M94" i="7"/>
  <c r="M93" i="7"/>
  <c r="M91" i="7"/>
  <c r="M90" i="7"/>
  <c r="M89" i="7"/>
  <c r="M88" i="7"/>
  <c r="M92" i="7" s="1"/>
  <c r="M86" i="7"/>
  <c r="M85" i="7"/>
  <c r="M84" i="7"/>
  <c r="M83" i="7"/>
  <c r="M82" i="7"/>
  <c r="M81" i="7"/>
  <c r="M76" i="7"/>
  <c r="M77" i="7"/>
  <c r="M75" i="7"/>
  <c r="L146" i="7"/>
  <c r="M146" i="7" s="1"/>
  <c r="M144" i="7"/>
  <c r="M141" i="7"/>
  <c r="O141" i="7" s="1"/>
  <c r="M138" i="7"/>
  <c r="O138" i="7" s="1"/>
  <c r="N18" i="7"/>
  <c r="O18" i="7" s="1"/>
  <c r="L126" i="7"/>
  <c r="M126" i="7" s="1"/>
  <c r="L127" i="7"/>
  <c r="M127" i="7" s="1"/>
  <c r="L128" i="7"/>
  <c r="M128" i="7" s="1"/>
  <c r="M129" i="7"/>
  <c r="L123" i="7"/>
  <c r="M123" i="7" s="1"/>
  <c r="M125" i="7" s="1"/>
  <c r="M124" i="7"/>
  <c r="M121" i="7"/>
  <c r="AB31" i="14"/>
  <c r="AE31" i="14"/>
  <c r="AD31" i="14"/>
  <c r="U31" i="14"/>
  <c r="X31" i="14"/>
  <c r="W31" i="14"/>
  <c r="N31" i="14"/>
  <c r="R31" i="14" s="1"/>
  <c r="Q31" i="14"/>
  <c r="P31" i="14"/>
  <c r="G31" i="14"/>
  <c r="K31" i="14" s="1"/>
  <c r="J31" i="14"/>
  <c r="I31" i="14"/>
  <c r="AB30" i="14"/>
  <c r="AC30" i="14" s="1"/>
  <c r="AE30" i="14"/>
  <c r="AD30" i="14"/>
  <c r="U30" i="14"/>
  <c r="V30" i="14" s="1"/>
  <c r="X30" i="14"/>
  <c r="W30" i="14"/>
  <c r="N30" i="14"/>
  <c r="Q30" i="14"/>
  <c r="P30" i="14"/>
  <c r="G30" i="14"/>
  <c r="K30" i="14" s="1"/>
  <c r="J30" i="14"/>
  <c r="I30" i="14"/>
  <c r="AB29" i="14"/>
  <c r="AF29" i="14" s="1"/>
  <c r="AE29" i="14"/>
  <c r="AD29" i="14"/>
  <c r="U29" i="14"/>
  <c r="V29" i="14" s="1"/>
  <c r="X29" i="14"/>
  <c r="W29" i="14"/>
  <c r="N29" i="14"/>
  <c r="R29" i="14" s="1"/>
  <c r="Q29" i="14"/>
  <c r="P29" i="14"/>
  <c r="G29" i="14"/>
  <c r="K29" i="14" s="1"/>
  <c r="J29" i="14"/>
  <c r="I29" i="14"/>
  <c r="AB28" i="14"/>
  <c r="AE28" i="14"/>
  <c r="AD28" i="14"/>
  <c r="U28" i="14"/>
  <c r="X28" i="14"/>
  <c r="W28" i="14"/>
  <c r="N28" i="14"/>
  <c r="R28" i="14" s="1"/>
  <c r="Q28" i="14"/>
  <c r="P28" i="14"/>
  <c r="O28" i="14"/>
  <c r="G28" i="14"/>
  <c r="J28" i="14"/>
  <c r="I28" i="14"/>
  <c r="AB27" i="14"/>
  <c r="AF27" i="14" s="1"/>
  <c r="AE27" i="14"/>
  <c r="AD27" i="14"/>
  <c r="U27" i="14"/>
  <c r="X27" i="14"/>
  <c r="W27" i="14"/>
  <c r="N27" i="14"/>
  <c r="R27" i="14" s="1"/>
  <c r="Q27" i="14"/>
  <c r="P27" i="14"/>
  <c r="G27" i="14"/>
  <c r="K27" i="14"/>
  <c r="J27" i="14"/>
  <c r="I27" i="14"/>
  <c r="AB26" i="14"/>
  <c r="AF26" i="14" s="1"/>
  <c r="AE26" i="14"/>
  <c r="AD26" i="14"/>
  <c r="U26" i="14"/>
  <c r="Y26" i="14" s="1"/>
  <c r="X26" i="14"/>
  <c r="W26" i="14"/>
  <c r="N26" i="14"/>
  <c r="O26" i="14" s="1"/>
  <c r="Q26" i="14"/>
  <c r="P26" i="14"/>
  <c r="G26" i="14"/>
  <c r="K26" i="14" s="1"/>
  <c r="J26" i="14"/>
  <c r="I26" i="14"/>
  <c r="AB25" i="14"/>
  <c r="AF25" i="14" s="1"/>
  <c r="AE25" i="14"/>
  <c r="AD25" i="14"/>
  <c r="U25" i="14"/>
  <c r="Y25" i="14" s="1"/>
  <c r="X25" i="14"/>
  <c r="W25" i="14"/>
  <c r="N25" i="14"/>
  <c r="R25" i="14" s="1"/>
  <c r="Q25" i="14"/>
  <c r="P25" i="14"/>
  <c r="G25" i="14"/>
  <c r="K25" i="14" s="1"/>
  <c r="J25" i="14"/>
  <c r="I25" i="14"/>
  <c r="AB24" i="14"/>
  <c r="AF24" i="14" s="1"/>
  <c r="AE24" i="14"/>
  <c r="AD24" i="14"/>
  <c r="U24" i="14"/>
  <c r="Y24" i="14" s="1"/>
  <c r="X24" i="14"/>
  <c r="W24" i="14"/>
  <c r="N24" i="14"/>
  <c r="R24" i="14" s="1"/>
  <c r="Q24" i="14"/>
  <c r="P24" i="14"/>
  <c r="G24" i="14"/>
  <c r="J24" i="14"/>
  <c r="I24" i="14"/>
  <c r="AB23" i="14"/>
  <c r="AF23" i="14" s="1"/>
  <c r="AE23" i="14"/>
  <c r="AD23" i="14"/>
  <c r="U23" i="14"/>
  <c r="V23" i="14" s="1"/>
  <c r="X23" i="14"/>
  <c r="W23" i="14"/>
  <c r="N23" i="14"/>
  <c r="R23" i="14" s="1"/>
  <c r="Q23" i="14"/>
  <c r="P23" i="14"/>
  <c r="G23" i="14"/>
  <c r="H23" i="14" s="1"/>
  <c r="K23" i="14"/>
  <c r="J23" i="14"/>
  <c r="I23" i="14"/>
  <c r="AB22" i="14"/>
  <c r="AC22" i="14" s="1"/>
  <c r="AE22" i="14"/>
  <c r="AD22" i="14"/>
  <c r="U22" i="14"/>
  <c r="Y22" i="14" s="1"/>
  <c r="X22" i="14"/>
  <c r="W22" i="14"/>
  <c r="N22" i="14"/>
  <c r="Q22" i="14"/>
  <c r="P22" i="14"/>
  <c r="G22" i="14"/>
  <c r="H22" i="14" s="1"/>
  <c r="J22" i="14"/>
  <c r="I22" i="14"/>
  <c r="AB21" i="14"/>
  <c r="AF21" i="14" s="1"/>
  <c r="AE21" i="14"/>
  <c r="AD21" i="14"/>
  <c r="U21" i="14"/>
  <c r="Y21" i="14" s="1"/>
  <c r="X21" i="14"/>
  <c r="W21" i="14"/>
  <c r="N21" i="14"/>
  <c r="R21" i="14" s="1"/>
  <c r="Q21" i="14"/>
  <c r="P21" i="14"/>
  <c r="G21" i="14"/>
  <c r="K21" i="14" s="1"/>
  <c r="J21" i="14"/>
  <c r="I21" i="14"/>
  <c r="AB20" i="14"/>
  <c r="AC20" i="14" s="1"/>
  <c r="AE20" i="14"/>
  <c r="AD20" i="14"/>
  <c r="U20" i="14"/>
  <c r="X20" i="14"/>
  <c r="W20" i="14"/>
  <c r="N20" i="14"/>
  <c r="R20" i="14"/>
  <c r="Q20" i="14"/>
  <c r="P20" i="14"/>
  <c r="G20" i="14"/>
  <c r="K20" i="14" s="1"/>
  <c r="J20" i="14"/>
  <c r="I20" i="14"/>
  <c r="AB19" i="14"/>
  <c r="AF19" i="14" s="1"/>
  <c r="AE19" i="14"/>
  <c r="AD19" i="14"/>
  <c r="U19" i="14"/>
  <c r="Y19" i="14" s="1"/>
  <c r="X19" i="14"/>
  <c r="W19" i="14"/>
  <c r="V19" i="14"/>
  <c r="N19" i="14"/>
  <c r="R19" i="14" s="1"/>
  <c r="Q19" i="14"/>
  <c r="P19" i="14"/>
  <c r="G19" i="14"/>
  <c r="K19" i="14" s="1"/>
  <c r="J19" i="14"/>
  <c r="I19" i="14"/>
  <c r="AB18" i="14"/>
  <c r="AF18" i="14" s="1"/>
  <c r="AE18" i="14"/>
  <c r="AD18" i="14"/>
  <c r="U18" i="14"/>
  <c r="Y18" i="14" s="1"/>
  <c r="X18" i="14"/>
  <c r="W18" i="14"/>
  <c r="N18" i="14"/>
  <c r="R18" i="14" s="1"/>
  <c r="Q18" i="14"/>
  <c r="P18" i="14"/>
  <c r="G18" i="14"/>
  <c r="H18" i="14" s="1"/>
  <c r="J18" i="14"/>
  <c r="I18" i="14"/>
  <c r="AB17" i="14"/>
  <c r="AF17" i="14" s="1"/>
  <c r="AE17" i="14"/>
  <c r="AD17" i="14"/>
  <c r="U17" i="14"/>
  <c r="V17" i="14" s="1"/>
  <c r="X17" i="14"/>
  <c r="W17" i="14"/>
  <c r="N17" i="14"/>
  <c r="Q17" i="14"/>
  <c r="P17" i="14"/>
  <c r="G17" i="14"/>
  <c r="K17" i="14" s="1"/>
  <c r="J17" i="14"/>
  <c r="I17" i="14"/>
  <c r="AB16" i="14"/>
  <c r="AE16" i="14"/>
  <c r="AD16" i="14"/>
  <c r="U16" i="14"/>
  <c r="V16" i="14" s="1"/>
  <c r="X16" i="14"/>
  <c r="W16" i="14"/>
  <c r="N16" i="14"/>
  <c r="Q16" i="14"/>
  <c r="P16" i="14"/>
  <c r="G16" i="14"/>
  <c r="K16" i="14" s="1"/>
  <c r="J16" i="14"/>
  <c r="I16" i="14"/>
  <c r="AB15" i="14"/>
  <c r="AC15" i="14" s="1"/>
  <c r="AF15" i="14"/>
  <c r="AE15" i="14"/>
  <c r="AD15" i="14"/>
  <c r="U15" i="14"/>
  <c r="V15" i="14" s="1"/>
  <c r="X15" i="14"/>
  <c r="W15" i="14"/>
  <c r="N15" i="14"/>
  <c r="Q15" i="14"/>
  <c r="P15" i="14"/>
  <c r="G15" i="14"/>
  <c r="J15" i="14"/>
  <c r="I15" i="14"/>
  <c r="AB14" i="14"/>
  <c r="AC14" i="14" s="1"/>
  <c r="AE14" i="14"/>
  <c r="AD14" i="14"/>
  <c r="U14" i="14"/>
  <c r="V14" i="14" s="1"/>
  <c r="X14" i="14"/>
  <c r="W14" i="14"/>
  <c r="N14" i="14"/>
  <c r="R14" i="14" s="1"/>
  <c r="Q14" i="14"/>
  <c r="P14" i="14"/>
  <c r="O14" i="14"/>
  <c r="AB13" i="14"/>
  <c r="AF13" i="14" s="1"/>
  <c r="AE13" i="14"/>
  <c r="AD13" i="14"/>
  <c r="U13" i="14"/>
  <c r="Y13" i="14" s="1"/>
  <c r="X13" i="14"/>
  <c r="W13" i="14"/>
  <c r="N13" i="14"/>
  <c r="O13" i="14"/>
  <c r="Q13" i="14"/>
  <c r="P13" i="14"/>
  <c r="AB12" i="14"/>
  <c r="AC12" i="14" s="1"/>
  <c r="AE12" i="14"/>
  <c r="AD12" i="14"/>
  <c r="U12" i="14"/>
  <c r="V12" i="14" s="1"/>
  <c r="X12" i="14"/>
  <c r="W12" i="14"/>
  <c r="AB11" i="14"/>
  <c r="AC11" i="14" s="1"/>
  <c r="AE11" i="14"/>
  <c r="AD11" i="14"/>
  <c r="AB10" i="14"/>
  <c r="AF10" i="14" s="1"/>
  <c r="AE10" i="14"/>
  <c r="AD10" i="14"/>
  <c r="AB9" i="14"/>
  <c r="AE9" i="14"/>
  <c r="AD9" i="14"/>
  <c r="H250" i="4"/>
  <c r="H244" i="4"/>
  <c r="H238" i="4"/>
  <c r="H241" i="4" s="1"/>
  <c r="H239" i="4"/>
  <c r="H248" i="4" s="1"/>
  <c r="H236" i="4"/>
  <c r="H235" i="4"/>
  <c r="H778" i="6"/>
  <c r="H777" i="6"/>
  <c r="H774" i="6"/>
  <c r="H773" i="6"/>
  <c r="H766" i="6"/>
  <c r="H770" i="6"/>
  <c r="H769" i="6"/>
  <c r="H765" i="6"/>
  <c r="H761" i="6"/>
  <c r="H760" i="6"/>
  <c r="H756" i="6"/>
  <c r="H757" i="6"/>
  <c r="H30" i="6"/>
  <c r="L106" i="2"/>
  <c r="D18" i="8"/>
  <c r="D19" i="8"/>
  <c r="D20" i="8"/>
  <c r="D21" i="8"/>
  <c r="D22" i="8"/>
  <c r="D23" i="8"/>
  <c r="D24" i="8"/>
  <c r="D25" i="8"/>
  <c r="D26" i="8"/>
  <c r="D27" i="8"/>
  <c r="D28" i="8"/>
  <c r="D29" i="8"/>
  <c r="D30" i="8"/>
  <c r="D31" i="8"/>
  <c r="D32" i="8"/>
  <c r="D33" i="8"/>
  <c r="D34" i="8"/>
  <c r="D35" i="8"/>
  <c r="D17" i="8"/>
  <c r="F16" i="8"/>
  <c r="F17" i="8"/>
  <c r="F18" i="8"/>
  <c r="F19" i="8"/>
  <c r="F20" i="8"/>
  <c r="F21" i="8"/>
  <c r="F22" i="8"/>
  <c r="F23" i="8"/>
  <c r="F24" i="8"/>
  <c r="F25" i="8"/>
  <c r="F26" i="8"/>
  <c r="F27" i="8"/>
  <c r="F28" i="8"/>
  <c r="F29" i="8"/>
  <c r="F30" i="8"/>
  <c r="F31" i="8"/>
  <c r="F32" i="8"/>
  <c r="F33" i="8"/>
  <c r="F34" i="8"/>
  <c r="F35" i="8"/>
  <c r="F15" i="8"/>
  <c r="H15" i="8"/>
  <c r="H16" i="8"/>
  <c r="H17" i="8"/>
  <c r="H18" i="8"/>
  <c r="H19" i="8"/>
  <c r="H20" i="8"/>
  <c r="H21" i="8"/>
  <c r="H22" i="8"/>
  <c r="H23" i="8"/>
  <c r="H24" i="8"/>
  <c r="H25" i="8"/>
  <c r="H26" i="8"/>
  <c r="H27" i="8"/>
  <c r="H28" i="8"/>
  <c r="H29" i="8"/>
  <c r="H30" i="8"/>
  <c r="H31" i="8"/>
  <c r="H32" i="8"/>
  <c r="H33" i="8"/>
  <c r="H34" i="8"/>
  <c r="H35" i="8"/>
  <c r="H14" i="8"/>
  <c r="J11" i="8"/>
  <c r="L89" i="2"/>
  <c r="L94" i="2"/>
  <c r="L84" i="2"/>
  <c r="L98" i="2"/>
  <c r="F70" i="2"/>
  <c r="F69" i="2"/>
  <c r="F71" i="2" s="1"/>
  <c r="F52" i="2"/>
  <c r="F51" i="2"/>
  <c r="F53" i="2" s="1"/>
  <c r="F33" i="2"/>
  <c r="F32" i="2"/>
  <c r="F34" i="2" s="1"/>
  <c r="F14" i="2"/>
  <c r="F13" i="2"/>
  <c r="F15" i="2" s="1"/>
  <c r="F16" i="2" s="1"/>
  <c r="E91" i="6"/>
  <c r="L71" i="6"/>
  <c r="M71" i="6" s="1"/>
  <c r="L72" i="6"/>
  <c r="M72" i="6" s="1"/>
  <c r="L73" i="6"/>
  <c r="M73" i="6"/>
  <c r="L74" i="6"/>
  <c r="M74" i="6" s="1"/>
  <c r="L68" i="6"/>
  <c r="M68" i="6" s="1"/>
  <c r="M69" i="6"/>
  <c r="H669" i="6"/>
  <c r="H672" i="6"/>
  <c r="H675" i="6"/>
  <c r="H678" i="6"/>
  <c r="H684" i="6"/>
  <c r="H687" i="6"/>
  <c r="H690" i="6"/>
  <c r="H693" i="6"/>
  <c r="N37" i="6"/>
  <c r="O37" i="6" s="1"/>
  <c r="E44" i="6"/>
  <c r="E64" i="6" s="1"/>
  <c r="R13" i="14"/>
  <c r="H27" i="14"/>
  <c r="AF20" i="14"/>
  <c r="AF31" i="14"/>
  <c r="AC31" i="14"/>
  <c r="H29" i="14"/>
  <c r="M143" i="7"/>
  <c r="K28" i="14"/>
  <c r="H28" i="14"/>
  <c r="H19" i="14"/>
  <c r="Y29" i="14"/>
  <c r="Y20" i="14"/>
  <c r="V20" i="14"/>
  <c r="AF16" i="14"/>
  <c r="AC16" i="14"/>
  <c r="O29" i="14"/>
  <c r="O20" i="14"/>
  <c r="AF28" i="14"/>
  <c r="AC28" i="14"/>
  <c r="H30" i="14"/>
  <c r="Y17" i="14"/>
  <c r="Y14" i="14"/>
  <c r="V13" i="14"/>
  <c r="AC23" i="14"/>
  <c r="AC26" i="14"/>
  <c r="AF30" i="14"/>
  <c r="H25" i="14"/>
  <c r="G767" i="6"/>
  <c r="H767" i="6" s="1"/>
  <c r="G758" i="6"/>
  <c r="H758" i="6" s="1"/>
  <c r="H163" i="6"/>
  <c r="H29" i="6"/>
  <c r="G775" i="6"/>
  <c r="H775" i="6" s="1"/>
  <c r="G771" i="6"/>
  <c r="H771" i="6" s="1"/>
  <c r="H772" i="6" s="1"/>
  <c r="G762" i="6"/>
  <c r="H762" i="6"/>
  <c r="G779" i="6"/>
  <c r="H779" i="6" s="1"/>
  <c r="Y30" i="14"/>
  <c r="R16" i="14"/>
  <c r="O16" i="14"/>
  <c r="K15" i="14"/>
  <c r="H15" i="14"/>
  <c r="Y15" i="14"/>
  <c r="H16" i="14"/>
  <c r="R30" i="14"/>
  <c r="O30" i="14"/>
  <c r="AC19" i="14"/>
  <c r="Y28" i="14"/>
  <c r="V28" i="14"/>
  <c r="L760" i="6"/>
  <c r="M760" i="6" s="1"/>
  <c r="M763" i="6" s="1"/>
  <c r="L756" i="6"/>
  <c r="L765" i="6" s="1"/>
  <c r="M765" i="6" s="1"/>
  <c r="M768" i="6" s="1"/>
  <c r="H828" i="5"/>
  <c r="H868" i="5"/>
  <c r="M833" i="5"/>
  <c r="H831" i="5"/>
  <c r="H869" i="5"/>
  <c r="H829" i="5"/>
  <c r="H832" i="5"/>
  <c r="H774" i="5"/>
  <c r="M774" i="5"/>
  <c r="M779" i="5" s="1"/>
  <c r="H775" i="5"/>
  <c r="M721" i="6"/>
  <c r="O22" i="14"/>
  <c r="R22" i="14"/>
  <c r="R26" i="14"/>
  <c r="AC27" i="14"/>
  <c r="V21" i="14"/>
  <c r="H24" i="14"/>
  <c r="K24" i="14"/>
  <c r="H31" i="14"/>
  <c r="V31" i="14"/>
  <c r="Y31" i="14"/>
  <c r="AC9" i="14"/>
  <c r="AF9" i="14"/>
  <c r="Y27" i="14"/>
  <c r="V27" i="14"/>
  <c r="R15" i="14"/>
  <c r="O15" i="14"/>
  <c r="O17" i="14"/>
  <c r="R17" i="14"/>
  <c r="L46" i="7"/>
  <c r="L56" i="7" s="1"/>
  <c r="M56" i="7" s="1"/>
  <c r="M46" i="7"/>
  <c r="M70" i="6" l="1"/>
  <c r="G720" i="6"/>
  <c r="H720" i="6" s="1"/>
  <c r="G83" i="7"/>
  <c r="H83" i="7" s="1"/>
  <c r="N83" i="7" s="1"/>
  <c r="G45" i="7"/>
  <c r="H45" i="7" s="1"/>
  <c r="G266" i="6"/>
  <c r="H266" i="6" s="1"/>
  <c r="G614" i="6"/>
  <c r="H614" i="6" s="1"/>
  <c r="G322" i="6"/>
  <c r="H322" i="6" s="1"/>
  <c r="G101" i="7"/>
  <c r="H101" i="7" s="1"/>
  <c r="H104" i="7" s="1"/>
  <c r="G449" i="6"/>
  <c r="H449" i="6" s="1"/>
  <c r="L281" i="6"/>
  <c r="L288" i="6" s="1"/>
  <c r="M288" i="6" s="1"/>
  <c r="G721" i="6"/>
  <c r="H721" i="6" s="1"/>
  <c r="G81" i="7"/>
  <c r="H81" i="7" s="1"/>
  <c r="N81" i="7" s="1"/>
  <c r="O81" i="7" s="1"/>
  <c r="G217" i="6"/>
  <c r="H217" i="6" s="1"/>
  <c r="N217" i="6" s="1"/>
  <c r="G27" i="5"/>
  <c r="H27" i="5" s="1"/>
  <c r="O27" i="5" s="1"/>
  <c r="G109" i="7"/>
  <c r="H109" i="7" s="1"/>
  <c r="H112" i="7" s="1"/>
  <c r="N112" i="7" s="1"/>
  <c r="O112" i="7" s="1"/>
  <c r="G143" i="7"/>
  <c r="H143" i="7" s="1"/>
  <c r="N143" i="7" s="1"/>
  <c r="O143" i="7" s="1"/>
  <c r="G484" i="6"/>
  <c r="H484" i="6" s="1"/>
  <c r="G39" i="7"/>
  <c r="H39" i="7" s="1"/>
  <c r="H44" i="7" s="1"/>
  <c r="G115" i="7"/>
  <c r="H115" i="7" s="1"/>
  <c r="N115" i="7" s="1"/>
  <c r="O115" i="7" s="1"/>
  <c r="G121" i="7"/>
  <c r="H121" i="7" s="1"/>
  <c r="O121" i="7" s="1"/>
  <c r="G140" i="7"/>
  <c r="H140" i="7" s="1"/>
  <c r="N140" i="7" s="1"/>
  <c r="G161" i="6"/>
  <c r="H161" i="6" s="1"/>
  <c r="G383" i="6"/>
  <c r="H383" i="6" s="1"/>
  <c r="G611" i="6"/>
  <c r="H611" i="6" s="1"/>
  <c r="G431" i="6"/>
  <c r="H431" i="6" s="1"/>
  <c r="G209" i="6"/>
  <c r="H209" i="6" s="1"/>
  <c r="N209" i="6" s="1"/>
  <c r="O209" i="6" s="1"/>
  <c r="G424" i="6"/>
  <c r="H424" i="6" s="1"/>
  <c r="G162" i="6"/>
  <c r="H162" i="6" s="1"/>
  <c r="G396" i="6"/>
  <c r="H396" i="6" s="1"/>
  <c r="G316" i="6"/>
  <c r="H316" i="6" s="1"/>
  <c r="G624" i="6"/>
  <c r="H624" i="6" s="1"/>
  <c r="G454" i="6"/>
  <c r="H454" i="6" s="1"/>
  <c r="G334" i="6"/>
  <c r="H334" i="6" s="1"/>
  <c r="G648" i="6"/>
  <c r="H648" i="6" s="1"/>
  <c r="G438" i="6"/>
  <c r="H438" i="6" s="1"/>
  <c r="G605" i="6"/>
  <c r="H605" i="6" s="1"/>
  <c r="G657" i="6"/>
  <c r="H657" i="6" s="1"/>
  <c r="G403" i="6"/>
  <c r="H403" i="6" s="1"/>
  <c r="G273" i="6"/>
  <c r="H273" i="6" s="1"/>
  <c r="G575" i="6"/>
  <c r="H575" i="6" s="1"/>
  <c r="G593" i="6"/>
  <c r="H593" i="6" s="1"/>
  <c r="G280" i="6"/>
  <c r="H280" i="6" s="1"/>
  <c r="G469" i="6"/>
  <c r="H469" i="6" s="1"/>
  <c r="I163" i="2"/>
  <c r="AF12" i="14"/>
  <c r="V25" i="14"/>
  <c r="O18" i="14"/>
  <c r="AC13" i="14"/>
  <c r="AC17" i="14"/>
  <c r="V24" i="14"/>
  <c r="AC18" i="14"/>
  <c r="AC25" i="14"/>
  <c r="H20" i="14"/>
  <c r="Y12" i="14"/>
  <c r="O21" i="14"/>
  <c r="AF11" i="14"/>
  <c r="V22" i="14"/>
  <c r="AF22" i="14"/>
  <c r="O24" i="14"/>
  <c r="J75" i="2"/>
  <c r="L75" i="2" s="1"/>
  <c r="J19" i="2"/>
  <c r="L19" i="2" s="1"/>
  <c r="L20" i="2" s="1"/>
  <c r="J57" i="2"/>
  <c r="L57" i="2" s="1"/>
  <c r="J38" i="2"/>
  <c r="L38" i="2" s="1"/>
  <c r="J18" i="2"/>
  <c r="J56" i="2"/>
  <c r="L56" i="2" s="1"/>
  <c r="J74" i="2"/>
  <c r="L74" i="2" s="1"/>
  <c r="J37" i="2"/>
  <c r="L37" i="2" s="1"/>
  <c r="L39" i="2" s="1"/>
  <c r="H776" i="6"/>
  <c r="Y16" i="14"/>
  <c r="O19" i="14"/>
  <c r="H22" i="4"/>
  <c r="H23" i="4" s="1"/>
  <c r="H24" i="4" s="1"/>
  <c r="H25" i="4" s="1"/>
  <c r="H26" i="4" s="1"/>
  <c r="H27" i="4" s="1"/>
  <c r="H28" i="4" s="1"/>
  <c r="H29" i="4" s="1"/>
  <c r="H30" i="4" s="1"/>
  <c r="H31" i="4" s="1"/>
  <c r="H32" i="4" s="1"/>
  <c r="H33" i="4" s="1"/>
  <c r="H34" i="4" s="1"/>
  <c r="H35" i="4" s="1"/>
  <c r="H36" i="4" s="1"/>
  <c r="H37" i="4" s="1"/>
  <c r="H38" i="4" s="1"/>
  <c r="H39" i="4" s="1"/>
  <c r="H40" i="4" s="1"/>
  <c r="H41" i="4" s="1"/>
  <c r="H42" i="4" s="1"/>
  <c r="H43" i="4" s="1"/>
  <c r="O31" i="14"/>
  <c r="M78" i="7"/>
  <c r="M112" i="7"/>
  <c r="H26" i="14"/>
  <c r="V26" i="14"/>
  <c r="K22" i="14"/>
  <c r="H830" i="5"/>
  <c r="V18" i="14"/>
  <c r="O25" i="14"/>
  <c r="K18" i="14"/>
  <c r="O27" i="14"/>
  <c r="I162" i="2"/>
  <c r="F54" i="2"/>
  <c r="AC10" i="14"/>
  <c r="AC29" i="14"/>
  <c r="M96" i="7"/>
  <c r="H870" i="5"/>
  <c r="O870" i="5" s="1"/>
  <c r="H17" i="14"/>
  <c r="Y23" i="14"/>
  <c r="H21" i="14"/>
  <c r="AC24" i="14"/>
  <c r="AC21" i="14"/>
  <c r="O23" i="14"/>
  <c r="AF14" i="14"/>
  <c r="M60" i="7"/>
  <c r="M783" i="6"/>
  <c r="I161" i="2"/>
  <c r="M411" i="5"/>
  <c r="L422" i="5"/>
  <c r="M410" i="5"/>
  <c r="L421" i="5"/>
  <c r="M421" i="5" s="1"/>
  <c r="L436" i="5"/>
  <c r="M425" i="5"/>
  <c r="L18" i="20"/>
  <c r="K20" i="20"/>
  <c r="L68" i="7"/>
  <c r="L67" i="7"/>
  <c r="M49" i="7"/>
  <c r="M104" i="7"/>
  <c r="N104" i="7" s="1"/>
  <c r="O104" i="7" s="1"/>
  <c r="O83" i="7"/>
  <c r="H50" i="7"/>
  <c r="M108" i="7"/>
  <c r="M130" i="7"/>
  <c r="M100" i="7"/>
  <c r="H31" i="6"/>
  <c r="N31" i="6" s="1"/>
  <c r="O31" i="6" s="1"/>
  <c r="G516" i="6"/>
  <c r="H516" i="6" s="1"/>
  <c r="G15" i="6"/>
  <c r="H15" i="6" s="1"/>
  <c r="H339" i="4"/>
  <c r="H340" i="4" s="1"/>
  <c r="M75" i="6"/>
  <c r="H763" i="6"/>
  <c r="O763" i="6" s="1"/>
  <c r="H768" i="6"/>
  <c r="O768" i="6" s="1"/>
  <c r="H780" i="6"/>
  <c r="H759" i="6"/>
  <c r="G303" i="5"/>
  <c r="H303" i="5" s="1"/>
  <c r="G534" i="5"/>
  <c r="H534" i="5" s="1"/>
  <c r="M532" i="5"/>
  <c r="L541" i="5"/>
  <c r="M541" i="5" s="1"/>
  <c r="G304" i="5"/>
  <c r="H304" i="5" s="1"/>
  <c r="G535" i="5"/>
  <c r="H779" i="5"/>
  <c r="O779" i="5" s="1"/>
  <c r="M513" i="5"/>
  <c r="L522" i="5"/>
  <c r="M522" i="5" s="1"/>
  <c r="G313" i="5"/>
  <c r="H313" i="5" s="1"/>
  <c r="G308" i="5"/>
  <c r="H308" i="5" s="1"/>
  <c r="G309" i="5"/>
  <c r="H309" i="5" s="1"/>
  <c r="G314" i="5"/>
  <c r="H314" i="5" s="1"/>
  <c r="H833" i="5"/>
  <c r="O833" i="5" s="1"/>
  <c r="G259" i="5"/>
  <c r="H259" i="5" s="1"/>
  <c r="G298" i="5"/>
  <c r="H298" i="5" s="1"/>
  <c r="G275" i="5"/>
  <c r="H275" i="5" s="1"/>
  <c r="G299" i="5"/>
  <c r="H299" i="5" s="1"/>
  <c r="G665" i="5"/>
  <c r="H665" i="5" s="1"/>
  <c r="G460" i="5"/>
  <c r="H460" i="5" s="1"/>
  <c r="G135" i="5"/>
  <c r="H135" i="5" s="1"/>
  <c r="G319" i="5"/>
  <c r="H319" i="5" s="1"/>
  <c r="G274" i="5"/>
  <c r="H274" i="5" s="1"/>
  <c r="M830" i="5"/>
  <c r="G730" i="5"/>
  <c r="H730" i="5" s="1"/>
  <c r="G364" i="5"/>
  <c r="H364" i="5" s="1"/>
  <c r="G478" i="5"/>
  <c r="H478" i="5" s="1"/>
  <c r="G153" i="5"/>
  <c r="H153" i="5" s="1"/>
  <c r="G736" i="5"/>
  <c r="H736" i="5" s="1"/>
  <c r="G203" i="5"/>
  <c r="H203" i="5" s="1"/>
  <c r="G720" i="5"/>
  <c r="H720" i="5" s="1"/>
  <c r="G42" i="5"/>
  <c r="H42" i="5" s="1"/>
  <c r="N42" i="5" s="1"/>
  <c r="O42" i="5" s="1"/>
  <c r="G162" i="5"/>
  <c r="H162" i="5" s="1"/>
  <c r="G613" i="5"/>
  <c r="H613" i="5" s="1"/>
  <c r="I339" i="4"/>
  <c r="F186" i="4"/>
  <c r="F188" i="4" s="1"/>
  <c r="F190" i="4" s="1"/>
  <c r="H237" i="4"/>
  <c r="H78" i="4"/>
  <c r="I76" i="4"/>
  <c r="H272" i="4"/>
  <c r="L716" i="6"/>
  <c r="M716" i="6" s="1"/>
  <c r="F71" i="4"/>
  <c r="H124" i="2"/>
  <c r="L124" i="2" s="1"/>
  <c r="L125" i="2" s="1"/>
  <c r="H271" i="4"/>
  <c r="L710" i="6"/>
  <c r="M710" i="6" s="1"/>
  <c r="L764" i="5"/>
  <c r="M764" i="5" s="1"/>
  <c r="L722" i="6"/>
  <c r="M722" i="6" s="1"/>
  <c r="M756" i="6"/>
  <c r="M759" i="6" s="1"/>
  <c r="L769" i="6"/>
  <c r="M769" i="6" s="1"/>
  <c r="M772" i="6" s="1"/>
  <c r="O772" i="6" s="1"/>
  <c r="L775" i="6"/>
  <c r="M775" i="6" s="1"/>
  <c r="M758" i="6"/>
  <c r="G304" i="6"/>
  <c r="H304" i="6" s="1"/>
  <c r="G48" i="6"/>
  <c r="H48" i="6" s="1"/>
  <c r="N48" i="6" s="1"/>
  <c r="O48" i="6" s="1"/>
  <c r="G225" i="6"/>
  <c r="H225" i="6" s="1"/>
  <c r="N225" i="6" s="1"/>
  <c r="O225" i="6" s="1"/>
  <c r="G505" i="6"/>
  <c r="H505" i="6" s="1"/>
  <c r="G546" i="6"/>
  <c r="H546" i="6" s="1"/>
  <c r="G534" i="6"/>
  <c r="H534" i="6" s="1"/>
  <c r="G176" i="6"/>
  <c r="H176" i="6" s="1"/>
  <c r="L351" i="5"/>
  <c r="M351" i="5" s="1"/>
  <c r="L365" i="5"/>
  <c r="M365" i="5" s="1"/>
  <c r="L358" i="5"/>
  <c r="M358" i="5" s="1"/>
  <c r="L344" i="5"/>
  <c r="M344" i="5" s="1"/>
  <c r="L354" i="5"/>
  <c r="M354" i="5" s="1"/>
  <c r="L375" i="5"/>
  <c r="M375" i="5" s="1"/>
  <c r="L340" i="5"/>
  <c r="M340" i="5" s="1"/>
  <c r="L368" i="5"/>
  <c r="M368" i="5" s="1"/>
  <c r="L361" i="5"/>
  <c r="M361" i="5" s="1"/>
  <c r="L347" i="5"/>
  <c r="M347" i="5" s="1"/>
  <c r="L382" i="5"/>
  <c r="M382" i="5" s="1"/>
  <c r="L337" i="5"/>
  <c r="L330" i="5"/>
  <c r="L333" i="5"/>
  <c r="M333" i="5" s="1"/>
  <c r="L341" i="5"/>
  <c r="M341" i="5" s="1"/>
  <c r="L728" i="6"/>
  <c r="M728" i="6" s="1"/>
  <c r="L770" i="5"/>
  <c r="M770" i="5" s="1"/>
  <c r="L711" i="6"/>
  <c r="M711" i="6" s="1"/>
  <c r="L352" i="5"/>
  <c r="M352" i="5" s="1"/>
  <c r="L366" i="5"/>
  <c r="M366" i="5" s="1"/>
  <c r="L345" i="5"/>
  <c r="M345" i="5" s="1"/>
  <c r="L359" i="5"/>
  <c r="M359" i="5" s="1"/>
  <c r="L373" i="5"/>
  <c r="M373" i="5" s="1"/>
  <c r="L380" i="5"/>
  <c r="M380" i="5" s="1"/>
  <c r="L381" i="5"/>
  <c r="M381" i="5" s="1"/>
  <c r="L346" i="5"/>
  <c r="M346" i="5" s="1"/>
  <c r="L367" i="5"/>
  <c r="M367" i="5" s="1"/>
  <c r="L374" i="5"/>
  <c r="M374" i="5" s="1"/>
  <c r="L360" i="5"/>
  <c r="M360" i="5" s="1"/>
  <c r="L353" i="5"/>
  <c r="M353" i="5" s="1"/>
  <c r="L325" i="5"/>
  <c r="M325" i="5" s="1"/>
  <c r="L296" i="5"/>
  <c r="M296" i="5" s="1"/>
  <c r="L321" i="5"/>
  <c r="M321" i="5" s="1"/>
  <c r="L372" i="5"/>
  <c r="M372" i="5" s="1"/>
  <c r="L379" i="5"/>
  <c r="M379" i="5" s="1"/>
  <c r="L271" i="5"/>
  <c r="M271" i="5" s="1"/>
  <c r="L876" i="5"/>
  <c r="L880" i="5"/>
  <c r="F35" i="2"/>
  <c r="F72" i="2"/>
  <c r="H784" i="5"/>
  <c r="L96" i="2"/>
  <c r="D24" i="3" s="1"/>
  <c r="L553" i="5" s="1"/>
  <c r="M553" i="5" s="1"/>
  <c r="H135" i="2"/>
  <c r="L135" i="2" s="1"/>
  <c r="L136" i="2" s="1"/>
  <c r="D17" i="3" s="1"/>
  <c r="L122" i="6" s="1"/>
  <c r="H107" i="2"/>
  <c r="L107" i="2" s="1"/>
  <c r="L108" i="2" s="1"/>
  <c r="L8" i="7" s="1"/>
  <c r="L135" i="7" s="1"/>
  <c r="M135" i="7" s="1"/>
  <c r="H103" i="2"/>
  <c r="L103" i="2" s="1"/>
  <c r="L87" i="2"/>
  <c r="L117" i="2"/>
  <c r="L139" i="2"/>
  <c r="D18" i="3" s="1"/>
  <c r="I10" i="6" s="1"/>
  <c r="H127" i="2"/>
  <c r="L127" i="2" s="1"/>
  <c r="L128" i="2" s="1"/>
  <c r="H121" i="2"/>
  <c r="L121" i="2" s="1"/>
  <c r="L122" i="2" s="1"/>
  <c r="H91" i="2"/>
  <c r="L91" i="2" s="1"/>
  <c r="L92" i="2" s="1"/>
  <c r="D31" i="3" s="1"/>
  <c r="H113" i="2"/>
  <c r="L113" i="2" s="1"/>
  <c r="L114" i="2" s="1"/>
  <c r="O8" i="6" s="1"/>
  <c r="H99" i="2"/>
  <c r="L99" i="2" s="1"/>
  <c r="L100" i="2" s="1"/>
  <c r="D23" i="3" s="1"/>
  <c r="L557" i="5" s="1"/>
  <c r="M557" i="5" s="1"/>
  <c r="H110" i="2"/>
  <c r="L110" i="2" s="1"/>
  <c r="L111" i="2" s="1"/>
  <c r="L25" i="2"/>
  <c r="L26" i="2" s="1"/>
  <c r="L131" i="2"/>
  <c r="G18" i="6"/>
  <c r="H18" i="6" s="1"/>
  <c r="G700" i="6"/>
  <c r="H700" i="6" s="1"/>
  <c r="G643" i="6"/>
  <c r="H643" i="6" s="1"/>
  <c r="G597" i="6"/>
  <c r="H597" i="6" s="1"/>
  <c r="G747" i="6"/>
  <c r="H747" i="6" s="1"/>
  <c r="N747" i="6" s="1"/>
  <c r="O747" i="6" s="1"/>
  <c r="G879" i="5"/>
  <c r="H879" i="5" s="1"/>
  <c r="G131" i="6"/>
  <c r="H131" i="6" s="1"/>
  <c r="G181" i="6"/>
  <c r="H181" i="6" s="1"/>
  <c r="N181" i="6" s="1"/>
  <c r="O181" i="6" s="1"/>
  <c r="G648" i="5"/>
  <c r="H648" i="5" s="1"/>
  <c r="G594" i="5"/>
  <c r="H594" i="5" s="1"/>
  <c r="G470" i="5"/>
  <c r="H470" i="5" s="1"/>
  <c r="G600" i="5"/>
  <c r="H600" i="5" s="1"/>
  <c r="G857" i="5"/>
  <c r="H857" i="5" s="1"/>
  <c r="G378" i="6"/>
  <c r="H378" i="6" s="1"/>
  <c r="G416" i="6"/>
  <c r="H416" i="6" s="1"/>
  <c r="G722" i="6"/>
  <c r="H722" i="6" s="1"/>
  <c r="G31" i="7"/>
  <c r="H31" i="7" s="1"/>
  <c r="G52" i="7"/>
  <c r="H52" i="7" s="1"/>
  <c r="G84" i="7"/>
  <c r="H84" i="7" s="1"/>
  <c r="N84" i="7" s="1"/>
  <c r="O84" i="7" s="1"/>
  <c r="G466" i="5"/>
  <c r="H466" i="5" s="1"/>
  <c r="G689" i="5"/>
  <c r="H689" i="5" s="1"/>
  <c r="G561" i="5"/>
  <c r="H561" i="5" s="1"/>
  <c r="G451" i="5"/>
  <c r="H451" i="5" s="1"/>
  <c r="G336" i="6"/>
  <c r="H336" i="6" s="1"/>
  <c r="G311" i="6"/>
  <c r="H311" i="6" s="1"/>
  <c r="G432" i="6"/>
  <c r="H432" i="6" s="1"/>
  <c r="G57" i="6"/>
  <c r="H57" i="6" s="1"/>
  <c r="N57" i="6" s="1"/>
  <c r="O57" i="6" s="1"/>
  <c r="G360" i="6"/>
  <c r="H360" i="6" s="1"/>
  <c r="G440" i="6"/>
  <c r="H440" i="6" s="1"/>
  <c r="G525" i="6"/>
  <c r="H525" i="6" s="1"/>
  <c r="G625" i="6"/>
  <c r="H625" i="6" s="1"/>
  <c r="G781" i="6"/>
  <c r="H781" i="6" s="1"/>
  <c r="H783" i="6" s="1"/>
  <c r="O783" i="6" s="1"/>
  <c r="P783" i="6" s="1"/>
  <c r="G573" i="6"/>
  <c r="H573" i="6" s="1"/>
  <c r="G252" i="6"/>
  <c r="H252" i="6" s="1"/>
  <c r="N252" i="6" s="1"/>
  <c r="G142" i="6"/>
  <c r="H142" i="6" s="1"/>
  <c r="G55" i="6"/>
  <c r="H55" i="6" s="1"/>
  <c r="N55" i="6" s="1"/>
  <c r="O55" i="6" s="1"/>
  <c r="G204" i="6"/>
  <c r="H204" i="6" s="1"/>
  <c r="N204" i="6" s="1"/>
  <c r="G229" i="5"/>
  <c r="H229" i="5" s="1"/>
  <c r="G437" i="6"/>
  <c r="H437" i="6" s="1"/>
  <c r="G418" i="6"/>
  <c r="H418" i="6" s="1"/>
  <c r="G89" i="6"/>
  <c r="H89" i="6" s="1"/>
  <c r="N89" i="6" s="1"/>
  <c r="O89" i="6" s="1"/>
  <c r="G351" i="6"/>
  <c r="H351" i="6" s="1"/>
  <c r="G531" i="6"/>
  <c r="H531" i="6" s="1"/>
  <c r="G408" i="6"/>
  <c r="H408" i="6" s="1"/>
  <c r="G518" i="6"/>
  <c r="H518" i="6" s="1"/>
  <c r="G594" i="6"/>
  <c r="H594" i="6" s="1"/>
  <c r="G676" i="6"/>
  <c r="H676" i="6" s="1"/>
  <c r="H677" i="6" s="1"/>
  <c r="G563" i="6"/>
  <c r="H563" i="6" s="1"/>
  <c r="G640" i="6"/>
  <c r="H640" i="6" s="1"/>
  <c r="G615" i="6"/>
  <c r="H615" i="6" s="1"/>
  <c r="H616" i="6" s="1"/>
  <c r="G883" i="5"/>
  <c r="G255" i="6"/>
  <c r="H255" i="6" s="1"/>
  <c r="N255" i="6" s="1"/>
  <c r="O255" i="6" s="1"/>
  <c r="G198" i="6"/>
  <c r="H198" i="6" s="1"/>
  <c r="N198" i="6" s="1"/>
  <c r="O198" i="6" s="1"/>
  <c r="G80" i="6"/>
  <c r="H80" i="6" s="1"/>
  <c r="N80" i="6" s="1"/>
  <c r="O80" i="6" s="1"/>
  <c r="G123" i="6"/>
  <c r="H123" i="6" s="1"/>
  <c r="G470" i="6"/>
  <c r="H470" i="6" s="1"/>
  <c r="G762" i="5"/>
  <c r="H762" i="5" s="1"/>
  <c r="G371" i="5"/>
  <c r="H371" i="5" s="1"/>
  <c r="G717" i="5"/>
  <c r="H717" i="5" s="1"/>
  <c r="G336" i="5"/>
  <c r="H336" i="5" s="1"/>
  <c r="G286" i="5"/>
  <c r="H286" i="5" s="1"/>
  <c r="G220" i="5"/>
  <c r="H220" i="5" s="1"/>
  <c r="G666" i="5"/>
  <c r="H666" i="5" s="1"/>
  <c r="G295" i="5"/>
  <c r="H295" i="5" s="1"/>
  <c r="G598" i="5"/>
  <c r="H598" i="5" s="1"/>
  <c r="G328" i="5"/>
  <c r="H328" i="5" s="1"/>
  <c r="G611" i="5"/>
  <c r="H611" i="5" s="1"/>
  <c r="G847" i="5"/>
  <c r="H847" i="5" s="1"/>
  <c r="G699" i="5"/>
  <c r="H699" i="5" s="1"/>
  <c r="G62" i="5"/>
  <c r="H62" i="5" s="1"/>
  <c r="N62" i="5" s="1"/>
  <c r="O62" i="5" s="1"/>
  <c r="G64" i="6"/>
  <c r="H64" i="6" s="1"/>
  <c r="N64" i="6" s="1"/>
  <c r="O64" i="6" s="1"/>
  <c r="G433" i="6"/>
  <c r="H433" i="6" s="1"/>
  <c r="G253" i="6"/>
  <c r="H253" i="6" s="1"/>
  <c r="N253" i="6" s="1"/>
  <c r="O253" i="6" s="1"/>
  <c r="G658" i="6"/>
  <c r="H658" i="6" s="1"/>
  <c r="G691" i="6"/>
  <c r="H691" i="6" s="1"/>
  <c r="H692" i="6" s="1"/>
  <c r="G655" i="6"/>
  <c r="H655" i="6" s="1"/>
  <c r="G196" i="6"/>
  <c r="H196" i="6" s="1"/>
  <c r="N196" i="6" s="1"/>
  <c r="G171" i="5"/>
  <c r="H171" i="5" s="1"/>
  <c r="G867" i="5"/>
  <c r="H867" i="5" s="1"/>
  <c r="O867" i="5" s="1"/>
  <c r="G757" i="5"/>
  <c r="H757" i="5" s="1"/>
  <c r="O757" i="5" s="1"/>
  <c r="G620" i="5"/>
  <c r="H620" i="5" s="1"/>
  <c r="G263" i="5"/>
  <c r="H263" i="5" s="1"/>
  <c r="M289" i="5"/>
  <c r="G101" i="6"/>
  <c r="H101" i="6" s="1"/>
  <c r="N101" i="6" s="1"/>
  <c r="G329" i="6"/>
  <c r="H329" i="6" s="1"/>
  <c r="G35" i="6"/>
  <c r="H35" i="6" s="1"/>
  <c r="N35" i="6" s="1"/>
  <c r="O35" i="6" s="1"/>
  <c r="G256" i="6"/>
  <c r="H256" i="6" s="1"/>
  <c r="N256" i="6" s="1"/>
  <c r="O256" i="6" s="1"/>
  <c r="G289" i="6"/>
  <c r="H289" i="6" s="1"/>
  <c r="G391" i="6"/>
  <c r="H391" i="6" s="1"/>
  <c r="G715" i="6"/>
  <c r="H715" i="6" s="1"/>
  <c r="G390" i="6"/>
  <c r="H390" i="6" s="1"/>
  <c r="G33" i="6"/>
  <c r="H33" i="6" s="1"/>
  <c r="N33" i="6" s="1"/>
  <c r="O33" i="6" s="1"/>
  <c r="G221" i="6"/>
  <c r="H221" i="6" s="1"/>
  <c r="N221" i="6" s="1"/>
  <c r="O221" i="6" s="1"/>
  <c r="G303" i="6"/>
  <c r="H303" i="6" s="1"/>
  <c r="G483" i="6"/>
  <c r="H483" i="6" s="1"/>
  <c r="G670" i="6"/>
  <c r="H670" i="6" s="1"/>
  <c r="H671" i="6" s="1"/>
  <c r="G476" i="6"/>
  <c r="H476" i="6" s="1"/>
  <c r="G548" i="6"/>
  <c r="H548" i="6" s="1"/>
  <c r="G572" i="6"/>
  <c r="H572" i="6" s="1"/>
  <c r="G738" i="6"/>
  <c r="H738" i="6" s="1"/>
  <c r="G606" i="6"/>
  <c r="H606" i="6" s="1"/>
  <c r="G728" i="6"/>
  <c r="H728" i="6" s="1"/>
  <c r="G631" i="6"/>
  <c r="H631" i="6" s="1"/>
  <c r="G281" i="6"/>
  <c r="H281" i="6" s="1"/>
  <c r="G218" i="6"/>
  <c r="H218" i="6" s="1"/>
  <c r="N218" i="6" s="1"/>
  <c r="O218" i="6" s="1"/>
  <c r="G174" i="6"/>
  <c r="H174" i="6" s="1"/>
  <c r="G82" i="6"/>
  <c r="H82" i="6" s="1"/>
  <c r="N82" i="6" s="1"/>
  <c r="G436" i="6"/>
  <c r="H436" i="6" s="1"/>
  <c r="G536" i="6"/>
  <c r="H536" i="6" s="1"/>
  <c r="G113" i="5"/>
  <c r="H113" i="5" s="1"/>
  <c r="G240" i="5"/>
  <c r="H240" i="5" s="1"/>
  <c r="G655" i="5"/>
  <c r="H655" i="5" s="1"/>
  <c r="G211" i="5"/>
  <c r="H211" i="5" s="1"/>
  <c r="G232" i="5"/>
  <c r="H232" i="5" s="1"/>
  <c r="G668" i="5"/>
  <c r="H668" i="5" s="1"/>
  <c r="G639" i="5"/>
  <c r="H639" i="5" s="1"/>
  <c r="G589" i="5"/>
  <c r="H589" i="5" s="1"/>
  <c r="G495" i="5"/>
  <c r="H495" i="5" s="1"/>
  <c r="G795" i="5"/>
  <c r="H795" i="5" s="1"/>
  <c r="H796" i="5" s="1"/>
  <c r="G690" i="5"/>
  <c r="H690" i="5" s="1"/>
  <c r="G262" i="5"/>
  <c r="H262" i="5" s="1"/>
  <c r="G739" i="5"/>
  <c r="H739" i="5" s="1"/>
  <c r="G842" i="5"/>
  <c r="H842" i="5" s="1"/>
  <c r="G81" i="5"/>
  <c r="H81" i="5" s="1"/>
  <c r="N81" i="5" s="1"/>
  <c r="O81" i="5" s="1"/>
  <c r="G379" i="5"/>
  <c r="G134" i="7"/>
  <c r="H134" i="7" s="1"/>
  <c r="N134" i="7" s="1"/>
  <c r="M293" i="5"/>
  <c r="G102" i="5"/>
  <c r="H102" i="5" s="1"/>
  <c r="G18" i="5"/>
  <c r="H18" i="5" s="1"/>
  <c r="O18" i="5" s="1"/>
  <c r="G626" i="5"/>
  <c r="H626" i="5" s="1"/>
  <c r="G365" i="5"/>
  <c r="H365" i="5" s="1"/>
  <c r="G578" i="5"/>
  <c r="H578" i="5" s="1"/>
  <c r="G659" i="5"/>
  <c r="H659" i="5" s="1"/>
  <c r="G731" i="5"/>
  <c r="H731" i="5" s="1"/>
  <c r="G29" i="5"/>
  <c r="H29" i="5" s="1"/>
  <c r="O29" i="5" s="1"/>
  <c r="G595" i="5"/>
  <c r="H595" i="5" s="1"/>
  <c r="G751" i="5"/>
  <c r="H751" i="5" s="1"/>
  <c r="N751" i="5" s="1"/>
  <c r="O751" i="5" s="1"/>
  <c r="G250" i="5"/>
  <c r="H250" i="5" s="1"/>
  <c r="G592" i="5"/>
  <c r="H592" i="5" s="1"/>
  <c r="G617" i="5"/>
  <c r="H617" i="5" s="1"/>
  <c r="G746" i="5"/>
  <c r="H746" i="5" s="1"/>
  <c r="G656" i="5"/>
  <c r="H656" i="5" s="1"/>
  <c r="G32" i="7"/>
  <c r="H32" i="7" s="1"/>
  <c r="G93" i="7"/>
  <c r="H93" i="7" s="1"/>
  <c r="H96" i="7" s="1"/>
  <c r="G134" i="6"/>
  <c r="H134" i="6" s="1"/>
  <c r="G40" i="6"/>
  <c r="H40" i="6" s="1"/>
  <c r="N40" i="6" s="1"/>
  <c r="G317" i="6"/>
  <c r="H317" i="6" s="1"/>
  <c r="G366" i="6"/>
  <c r="H366" i="6" s="1"/>
  <c r="G397" i="6"/>
  <c r="H397" i="6" s="1"/>
  <c r="G551" i="6"/>
  <c r="H551" i="6" s="1"/>
  <c r="G79" i="6"/>
  <c r="H79" i="6" s="1"/>
  <c r="N79" i="6" s="1"/>
  <c r="O79" i="6" s="1"/>
  <c r="G348" i="6"/>
  <c r="H348" i="6" s="1"/>
  <c r="G415" i="6"/>
  <c r="H415" i="6" s="1"/>
  <c r="G477" i="6"/>
  <c r="H477" i="6" s="1"/>
  <c r="G268" i="6"/>
  <c r="H268" i="6" s="1"/>
  <c r="G233" i="6"/>
  <c r="H233" i="6" s="1"/>
  <c r="G93" i="6"/>
  <c r="H93" i="6" s="1"/>
  <c r="N93" i="6" s="1"/>
  <c r="O93" i="6" s="1"/>
  <c r="G274" i="6"/>
  <c r="H274" i="6" s="1"/>
  <c r="G333" i="6"/>
  <c r="H333" i="6" s="1"/>
  <c r="G382" i="6"/>
  <c r="H382" i="6" s="1"/>
  <c r="G540" i="6"/>
  <c r="H540" i="6" s="1"/>
  <c r="G609" i="6"/>
  <c r="H609" i="6" s="1"/>
  <c r="G751" i="6"/>
  <c r="H751" i="6" s="1"/>
  <c r="N751" i="6" s="1"/>
  <c r="O751" i="6" s="1"/>
  <c r="G507" i="6"/>
  <c r="H507" i="6" s="1"/>
  <c r="G489" i="6"/>
  <c r="H489" i="6" s="1"/>
  <c r="G545" i="6"/>
  <c r="H545" i="6" s="1"/>
  <c r="G533" i="6"/>
  <c r="H533" i="6" s="1"/>
  <c r="G574" i="6"/>
  <c r="H574" i="6" s="1"/>
  <c r="G709" i="6"/>
  <c r="H709" i="6" s="1"/>
  <c r="G559" i="6"/>
  <c r="H559" i="6" s="1"/>
  <c r="G591" i="6"/>
  <c r="H591" i="6" s="1"/>
  <c r="G628" i="6"/>
  <c r="H628" i="6" s="1"/>
  <c r="G688" i="6"/>
  <c r="H688" i="6" s="1"/>
  <c r="H689" i="6" s="1"/>
  <c r="G649" i="6"/>
  <c r="H649" i="6" s="1"/>
  <c r="H650" i="6" s="1"/>
  <c r="G16" i="7"/>
  <c r="H16" i="7" s="1"/>
  <c r="N16" i="7" s="1"/>
  <c r="O16" i="7" s="1"/>
  <c r="L52" i="7" s="1"/>
  <c r="M52" i="7" s="1"/>
  <c r="G21" i="7"/>
  <c r="H21" i="7" s="1"/>
  <c r="N21" i="7" s="1"/>
  <c r="O21" i="7" s="1"/>
  <c r="G68" i="7"/>
  <c r="H68" i="7" s="1"/>
  <c r="N68" i="7" s="1"/>
  <c r="O68" i="7" s="1"/>
  <c r="G19" i="7"/>
  <c r="H19" i="7" s="1"/>
  <c r="G67" i="7"/>
  <c r="H67" i="7" s="1"/>
  <c r="N67" i="7" s="1"/>
  <c r="O67" i="7" s="1"/>
  <c r="G136" i="7"/>
  <c r="H136" i="7" s="1"/>
  <c r="N136" i="7" s="1"/>
  <c r="G79" i="7"/>
  <c r="H79" i="7" s="1"/>
  <c r="N79" i="7" s="1"/>
  <c r="O79" i="7" s="1"/>
  <c r="G135" i="7"/>
  <c r="H135" i="7" s="1"/>
  <c r="N135" i="7" s="1"/>
  <c r="G76" i="7"/>
  <c r="H76" i="7" s="1"/>
  <c r="H78" i="7" s="1"/>
  <c r="G244" i="6"/>
  <c r="H244" i="6" s="1"/>
  <c r="N244" i="6" s="1"/>
  <c r="O244" i="6" s="1"/>
  <c r="G230" i="6"/>
  <c r="H230" i="6" s="1"/>
  <c r="N230" i="6" s="1"/>
  <c r="O230" i="6" s="1"/>
  <c r="G207" i="6"/>
  <c r="H207" i="6" s="1"/>
  <c r="N207" i="6" s="1"/>
  <c r="O207" i="6" s="1"/>
  <c r="G182" i="6"/>
  <c r="H182" i="6" s="1"/>
  <c r="N182" i="6" s="1"/>
  <c r="G153" i="6"/>
  <c r="H153" i="6" s="1"/>
  <c r="G90" i="6"/>
  <c r="H90" i="6" s="1"/>
  <c r="N90" i="6" s="1"/>
  <c r="O90" i="6" s="1"/>
  <c r="G60" i="6"/>
  <c r="H60" i="6" s="1"/>
  <c r="N60" i="6" s="1"/>
  <c r="O60" i="6" s="1"/>
  <c r="G28" i="6"/>
  <c r="H28" i="6" s="1"/>
  <c r="N28" i="6" s="1"/>
  <c r="O28" i="6" s="1"/>
  <c r="G206" i="6"/>
  <c r="H206" i="6" s="1"/>
  <c r="N206" i="6" s="1"/>
  <c r="O206" i="6" s="1"/>
  <c r="G136" i="6"/>
  <c r="H136" i="6" s="1"/>
  <c r="G481" i="6"/>
  <c r="H481" i="6" s="1"/>
  <c r="G547" i="6"/>
  <c r="H547" i="6" s="1"/>
  <c r="G101" i="5"/>
  <c r="H101" i="5" s="1"/>
  <c r="G114" i="5"/>
  <c r="H114" i="5" s="1"/>
  <c r="G156" i="5"/>
  <c r="H156" i="5" s="1"/>
  <c r="G577" i="5"/>
  <c r="H577" i="5" s="1"/>
  <c r="G692" i="5"/>
  <c r="H692" i="5" s="1"/>
  <c r="G93" i="5"/>
  <c r="H93" i="5" s="1"/>
  <c r="G187" i="5"/>
  <c r="H187" i="5" s="1"/>
  <c r="G323" i="5"/>
  <c r="H323" i="5" s="1"/>
  <c r="G557" i="5"/>
  <c r="H557" i="5" s="1"/>
  <c r="G183" i="5"/>
  <c r="H183" i="5" s="1"/>
  <c r="G498" i="5"/>
  <c r="H498" i="5" s="1"/>
  <c r="G645" i="5"/>
  <c r="H645" i="5" s="1"/>
  <c r="G875" i="5"/>
  <c r="H875" i="5" s="1"/>
  <c r="G236" i="5"/>
  <c r="H236" i="5" s="1"/>
  <c r="G458" i="5"/>
  <c r="H458" i="5" s="1"/>
  <c r="G34" i="5"/>
  <c r="H34" i="5" s="1"/>
  <c r="O34" i="5" s="1"/>
  <c r="G507" i="5"/>
  <c r="G652" i="5"/>
  <c r="H652" i="5" s="1"/>
  <c r="G693" i="5"/>
  <c r="H693" i="5" s="1"/>
  <c r="G486" i="5"/>
  <c r="H486" i="5" s="1"/>
  <c r="G763" i="5"/>
  <c r="H763" i="5" s="1"/>
  <c r="G455" i="5"/>
  <c r="H455" i="5" s="1"/>
  <c r="G712" i="5"/>
  <c r="H712" i="5" s="1"/>
  <c r="G697" i="5"/>
  <c r="G707" i="5" s="1"/>
  <c r="H707" i="5" s="1"/>
  <c r="G591" i="5"/>
  <c r="H591" i="5" s="1"/>
  <c r="G608" i="5"/>
  <c r="H608" i="5" s="1"/>
  <c r="G750" i="5"/>
  <c r="H750" i="5" s="1"/>
  <c r="N750" i="5" s="1"/>
  <c r="O750" i="5" s="1"/>
  <c r="G604" i="5"/>
  <c r="H604" i="5" s="1"/>
  <c r="G109" i="5"/>
  <c r="H109" i="5" s="1"/>
  <c r="G490" i="5"/>
  <c r="H490" i="5" s="1"/>
  <c r="G714" i="5"/>
  <c r="H714" i="5" s="1"/>
  <c r="G734" i="5"/>
  <c r="H734" i="5" s="1"/>
  <c r="G838" i="5"/>
  <c r="H838" i="5" s="1"/>
  <c r="G866" i="5"/>
  <c r="H866" i="5" s="1"/>
  <c r="O866" i="5" s="1"/>
  <c r="G661" i="5"/>
  <c r="H661" i="5" s="1"/>
  <c r="G525" i="5"/>
  <c r="H525" i="5" s="1"/>
  <c r="G249" i="5"/>
  <c r="H249" i="5" s="1"/>
  <c r="G852" i="5"/>
  <c r="H852" i="5" s="1"/>
  <c r="G658" i="5"/>
  <c r="H658" i="5" s="1"/>
  <c r="G128" i="5"/>
  <c r="H128" i="5" s="1"/>
  <c r="G117" i="7"/>
  <c r="H117" i="7" s="1"/>
  <c r="N117" i="7" s="1"/>
  <c r="G843" i="5"/>
  <c r="H843" i="5" s="1"/>
  <c r="G718" i="5"/>
  <c r="H718" i="5" s="1"/>
  <c r="G80" i="5"/>
  <c r="H80" i="5" s="1"/>
  <c r="N80" i="5" s="1"/>
  <c r="O80" i="5" s="1"/>
  <c r="G145" i="6"/>
  <c r="H145" i="6" s="1"/>
  <c r="G59" i="6"/>
  <c r="H59" i="6" s="1"/>
  <c r="N59" i="6" s="1"/>
  <c r="O59" i="6" s="1"/>
  <c r="G323" i="6"/>
  <c r="H323" i="6" s="1"/>
  <c r="G345" i="6"/>
  <c r="H345" i="6" s="1"/>
  <c r="G401" i="6"/>
  <c r="H401" i="6" s="1"/>
  <c r="G502" i="6"/>
  <c r="H502" i="6" s="1"/>
  <c r="G125" i="6"/>
  <c r="H125" i="6" s="1"/>
  <c r="G295" i="6"/>
  <c r="H295" i="6" s="1"/>
  <c r="G404" i="6"/>
  <c r="H404" i="6" s="1"/>
  <c r="G487" i="6"/>
  <c r="H487" i="6" s="1"/>
  <c r="G23" i="6"/>
  <c r="H23" i="6" s="1"/>
  <c r="N23" i="6" s="1"/>
  <c r="O23" i="6" s="1"/>
  <c r="G240" i="6"/>
  <c r="H240" i="6" s="1"/>
  <c r="N240" i="6" s="1"/>
  <c r="G156" i="6"/>
  <c r="H156" i="6" s="1"/>
  <c r="G288" i="6"/>
  <c r="H288" i="6" s="1"/>
  <c r="G315" i="6"/>
  <c r="H315" i="6" s="1"/>
  <c r="G367" i="6"/>
  <c r="H367" i="6" s="1"/>
  <c r="G500" i="6"/>
  <c r="H500" i="6" s="1"/>
  <c r="G710" i="6"/>
  <c r="H710" i="6" s="1"/>
  <c r="G733" i="6"/>
  <c r="H733" i="6" s="1"/>
  <c r="G511" i="6"/>
  <c r="H511" i="6" s="1"/>
  <c r="G508" i="6"/>
  <c r="H508" i="6" s="1"/>
  <c r="G517" i="6"/>
  <c r="H517" i="6" s="1"/>
  <c r="G537" i="6"/>
  <c r="H537" i="6" s="1"/>
  <c r="G711" i="6"/>
  <c r="H711" i="6" s="1"/>
  <c r="G570" i="6"/>
  <c r="H570" i="6" s="1"/>
  <c r="G705" i="6"/>
  <c r="H705" i="6" s="1"/>
  <c r="G750" i="6"/>
  <c r="H750" i="6" s="1"/>
  <c r="N750" i="6" s="1"/>
  <c r="O750" i="6" s="1"/>
  <c r="G576" i="6"/>
  <c r="H576" i="6" s="1"/>
  <c r="G612" i="6"/>
  <c r="H612" i="6" s="1"/>
  <c r="G661" i="6"/>
  <c r="H661" i="6" s="1"/>
  <c r="G754" i="6"/>
  <c r="H754" i="6" s="1"/>
  <c r="H755" i="6" s="1"/>
  <c r="N755" i="6" s="1"/>
  <c r="O755" i="6" s="1"/>
  <c r="G737" i="6"/>
  <c r="H737" i="6" s="1"/>
  <c r="G116" i="7"/>
  <c r="H116" i="7" s="1"/>
  <c r="N116" i="7" s="1"/>
  <c r="O116" i="7" s="1"/>
  <c r="G123" i="7"/>
  <c r="H123" i="7" s="1"/>
  <c r="H125" i="7" s="1"/>
  <c r="O125" i="7" s="1"/>
  <c r="G53" i="7"/>
  <c r="H53" i="7" s="1"/>
  <c r="H57" i="7" s="1"/>
  <c r="G144" i="7"/>
  <c r="H144" i="7" s="1"/>
  <c r="N144" i="7" s="1"/>
  <c r="O144" i="7" s="1"/>
  <c r="G119" i="7"/>
  <c r="H119" i="7" s="1"/>
  <c r="N119" i="7" s="1"/>
  <c r="O119" i="7" s="1"/>
  <c r="G267" i="6"/>
  <c r="H267" i="6" s="1"/>
  <c r="G237" i="6"/>
  <c r="H237" i="6" s="1"/>
  <c r="N237" i="6" s="1"/>
  <c r="G210" i="6"/>
  <c r="H210" i="6" s="1"/>
  <c r="N210" i="6" s="1"/>
  <c r="G194" i="6"/>
  <c r="H194" i="6" s="1"/>
  <c r="N194" i="6" s="1"/>
  <c r="O194" i="6" s="1"/>
  <c r="G122" i="6"/>
  <c r="H122" i="6" s="1"/>
  <c r="G62" i="6"/>
  <c r="H62" i="6" s="1"/>
  <c r="N62" i="6" s="1"/>
  <c r="G39" i="6"/>
  <c r="H39" i="6" s="1"/>
  <c r="N39" i="6" s="1"/>
  <c r="O39" i="6" s="1"/>
  <c r="G260" i="6"/>
  <c r="H260" i="6" s="1"/>
  <c r="N260" i="6" s="1"/>
  <c r="O260" i="6" s="1"/>
  <c r="M757" i="6"/>
  <c r="G460" i="6"/>
  <c r="H460" i="6" s="1"/>
  <c r="G105" i="5"/>
  <c r="H105" i="5" s="1"/>
  <c r="G150" i="5"/>
  <c r="H150" i="5" s="1"/>
  <c r="G255" i="5"/>
  <c r="H255" i="5" s="1"/>
  <c r="G685" i="5"/>
  <c r="H685" i="5" s="1"/>
  <c r="G872" i="5"/>
  <c r="H872" i="5" s="1"/>
  <c r="G144" i="5"/>
  <c r="H144" i="5" s="1"/>
  <c r="G170" i="5"/>
  <c r="H170" i="5" s="1"/>
  <c r="G245" i="5"/>
  <c r="H245" i="5" s="1"/>
  <c r="G482" i="5"/>
  <c r="H482" i="5" s="1"/>
  <c r="G166" i="5"/>
  <c r="H166" i="5" s="1"/>
  <c r="G294" i="5"/>
  <c r="H294" i="5" s="1"/>
  <c r="G607" i="5"/>
  <c r="H607" i="5" s="1"/>
  <c r="G711" i="5"/>
  <c r="H711" i="5" s="1"/>
  <c r="G237" i="5"/>
  <c r="H237" i="5" s="1"/>
  <c r="G452" i="5"/>
  <c r="H452" i="5" s="1"/>
  <c r="G669" i="5"/>
  <c r="H669" i="5" s="1"/>
  <c r="G26" i="5"/>
  <c r="H26" i="5" s="1"/>
  <c r="O26" i="5" s="1"/>
  <c r="G483" i="5"/>
  <c r="H483" i="5" s="1"/>
  <c r="G632" i="5"/>
  <c r="H632" i="5" s="1"/>
  <c r="G686" i="5"/>
  <c r="H686" i="5" s="1"/>
  <c r="G864" i="5"/>
  <c r="H864" i="5" s="1"/>
  <c r="O864" i="5" s="1"/>
  <c r="G502" i="5"/>
  <c r="H502" i="5" s="1"/>
  <c r="G351" i="5"/>
  <c r="H351" i="5" s="1"/>
  <c r="G646" i="5"/>
  <c r="H646" i="5" s="1"/>
  <c r="G28" i="5"/>
  <c r="H28" i="5" s="1"/>
  <c r="O28" i="5" s="1"/>
  <c r="G491" i="5"/>
  <c r="H491" i="5" s="1"/>
  <c r="G737" i="5"/>
  <c r="H737" i="5" s="1"/>
  <c r="G603" i="5"/>
  <c r="H603" i="5" s="1"/>
  <c r="G696" i="5"/>
  <c r="G706" i="5" s="1"/>
  <c r="H706" i="5" s="1"/>
  <c r="G357" i="5"/>
  <c r="H357" i="5" s="1"/>
  <c r="G742" i="5"/>
  <c r="H742" i="5" s="1"/>
  <c r="G622" i="5"/>
  <c r="H622" i="5" s="1"/>
  <c r="G740" i="5"/>
  <c r="H740" i="5" s="1"/>
  <c r="G733" i="5"/>
  <c r="H733" i="5" s="1"/>
  <c r="G673" i="5"/>
  <c r="H673" i="5" s="1"/>
  <c r="G550" i="5"/>
  <c r="H550" i="5" s="1"/>
  <c r="G61" i="5"/>
  <c r="H61" i="5" s="1"/>
  <c r="N61" i="5" s="1"/>
  <c r="O61" i="5" s="1"/>
  <c r="G676" i="5"/>
  <c r="H676" i="5" s="1"/>
  <c r="G200" i="5"/>
  <c r="H200" i="5" s="1"/>
  <c r="M266" i="6"/>
  <c r="L280" i="6"/>
  <c r="L102" i="2"/>
  <c r="J62" i="2"/>
  <c r="L62" i="2" s="1"/>
  <c r="J79" i="2"/>
  <c r="L79" i="2" s="1"/>
  <c r="H240" i="4"/>
  <c r="H242" i="4"/>
  <c r="H243" i="4"/>
  <c r="L766" i="6"/>
  <c r="M766" i="6" s="1"/>
  <c r="L761" i="6"/>
  <c r="M761" i="6" s="1"/>
  <c r="G539" i="6"/>
  <c r="H539" i="6" s="1"/>
  <c r="G514" i="6"/>
  <c r="H514" i="6" s="1"/>
  <c r="G491" i="6"/>
  <c r="H491" i="6" s="1"/>
  <c r="G490" i="6"/>
  <c r="H490" i="6" s="1"/>
  <c r="G430" i="6"/>
  <c r="H430" i="6" s="1"/>
  <c r="G132" i="6"/>
  <c r="H132" i="6" s="1"/>
  <c r="G173" i="6"/>
  <c r="H173" i="6" s="1"/>
  <c r="G197" i="6"/>
  <c r="H197" i="6" s="1"/>
  <c r="G219" i="6"/>
  <c r="H219" i="6" s="1"/>
  <c r="G36" i="6"/>
  <c r="H36" i="6" s="1"/>
  <c r="G52" i="6"/>
  <c r="H52" i="6" s="1"/>
  <c r="G71" i="6"/>
  <c r="H71" i="6" s="1"/>
  <c r="H75" i="6" s="1"/>
  <c r="G88" i="6"/>
  <c r="H88" i="6" s="1"/>
  <c r="N88" i="6" s="1"/>
  <c r="O88" i="6" s="1"/>
  <c r="G124" i="6"/>
  <c r="H124" i="6" s="1"/>
  <c r="G165" i="6"/>
  <c r="H165" i="6" s="1"/>
  <c r="G184" i="6"/>
  <c r="H184" i="6" s="1"/>
  <c r="G205" i="6"/>
  <c r="H205" i="6" s="1"/>
  <c r="N205" i="6" s="1"/>
  <c r="O205" i="6" s="1"/>
  <c r="G224" i="6"/>
  <c r="H224" i="6" s="1"/>
  <c r="N224" i="6" s="1"/>
  <c r="O224" i="6" s="1"/>
  <c r="G232" i="6"/>
  <c r="H232" i="6" s="1"/>
  <c r="N232" i="6" s="1"/>
  <c r="G239" i="6"/>
  <c r="H239" i="6" s="1"/>
  <c r="N239" i="6" s="1"/>
  <c r="G243" i="6"/>
  <c r="H243" i="6" s="1"/>
  <c r="N243" i="6" s="1"/>
  <c r="O243" i="6" s="1"/>
  <c r="G261" i="6"/>
  <c r="H261" i="6" s="1"/>
  <c r="G269" i="6"/>
  <c r="H269" i="6" s="1"/>
  <c r="G554" i="6"/>
  <c r="H554" i="6" s="1"/>
  <c r="G493" i="6"/>
  <c r="H493" i="6" s="1"/>
  <c r="G402" i="6"/>
  <c r="H402" i="6" s="1"/>
  <c r="G42" i="6"/>
  <c r="H42" i="6" s="1"/>
  <c r="G147" i="6"/>
  <c r="H147" i="6" s="1"/>
  <c r="G195" i="6"/>
  <c r="H195" i="6" s="1"/>
  <c r="N195" i="6" s="1"/>
  <c r="O195" i="6" s="1"/>
  <c r="G231" i="6"/>
  <c r="H231" i="6" s="1"/>
  <c r="N231" i="6" s="1"/>
  <c r="O231" i="6" s="1"/>
  <c r="G41" i="6"/>
  <c r="H41" i="6" s="1"/>
  <c r="G58" i="6"/>
  <c r="H58" i="6" s="1"/>
  <c r="N58" i="6" s="1"/>
  <c r="O58" i="6" s="1"/>
  <c r="G78" i="6"/>
  <c r="H78" i="6" s="1"/>
  <c r="N78" i="6" s="1"/>
  <c r="O78" i="6" s="1"/>
  <c r="G144" i="6"/>
  <c r="H144" i="6" s="1"/>
  <c r="G172" i="6"/>
  <c r="H172" i="6" s="1"/>
  <c r="G222" i="6"/>
  <c r="H222" i="6" s="1"/>
  <c r="N222" i="6" s="1"/>
  <c r="G234" i="6"/>
  <c r="H234" i="6" s="1"/>
  <c r="G241" i="6"/>
  <c r="H241" i="6" s="1"/>
  <c r="N241" i="6" s="1"/>
  <c r="O241" i="6" s="1"/>
  <c r="G664" i="6"/>
  <c r="H664" i="6" s="1"/>
  <c r="G784" i="6"/>
  <c r="H784" i="6" s="1"/>
  <c r="N784" i="6" s="1"/>
  <c r="G744" i="6"/>
  <c r="H744" i="6" s="1"/>
  <c r="N744" i="6" s="1"/>
  <c r="O744" i="6" s="1"/>
  <c r="G704" i="6"/>
  <c r="H704" i="6" s="1"/>
  <c r="G673" i="6"/>
  <c r="H673" i="6" s="1"/>
  <c r="H674" i="6" s="1"/>
  <c r="G564" i="6"/>
  <c r="H564" i="6" s="1"/>
  <c r="G579" i="6"/>
  <c r="H579" i="6" s="1"/>
  <c r="G703" i="6"/>
  <c r="H703" i="6" s="1"/>
  <c r="G746" i="6"/>
  <c r="H746" i="6" s="1"/>
  <c r="N746" i="6" s="1"/>
  <c r="O746" i="6" s="1"/>
  <c r="G685" i="6"/>
  <c r="H685" i="6" s="1"/>
  <c r="H686" i="6" s="1"/>
  <c r="G561" i="6"/>
  <c r="H561" i="6" s="1"/>
  <c r="G529" i="6"/>
  <c r="H529" i="6" s="1"/>
  <c r="G553" i="6"/>
  <c r="H553" i="6" s="1"/>
  <c r="G522" i="6"/>
  <c r="H522" i="6" s="1"/>
  <c r="G497" i="6"/>
  <c r="H497" i="6" s="1"/>
  <c r="G503" i="6"/>
  <c r="H503" i="6" s="1"/>
  <c r="G429" i="6"/>
  <c r="H429" i="6" s="1"/>
  <c r="G694" i="6"/>
  <c r="H694" i="6" s="1"/>
  <c r="H695" i="6" s="1"/>
  <c r="G740" i="6"/>
  <c r="H740" i="6" s="1"/>
  <c r="G739" i="6"/>
  <c r="H739" i="6" s="1"/>
  <c r="G550" i="6"/>
  <c r="H550" i="6" s="1"/>
  <c r="G524" i="6"/>
  <c r="H524" i="6" s="1"/>
  <c r="G439" i="6"/>
  <c r="H439" i="6" s="1"/>
  <c r="G425" i="6"/>
  <c r="H425" i="6" s="1"/>
  <c r="G321" i="6"/>
  <c r="H321" i="6" s="1"/>
  <c r="G312" i="6"/>
  <c r="H312" i="6" s="1"/>
  <c r="G44" i="6"/>
  <c r="H44" i="6" s="1"/>
  <c r="N44" i="6" s="1"/>
  <c r="G91" i="6"/>
  <c r="H91" i="6" s="1"/>
  <c r="N91" i="6" s="1"/>
  <c r="O91" i="6" s="1"/>
  <c r="G251" i="6"/>
  <c r="H251" i="6" s="1"/>
  <c r="G258" i="6"/>
  <c r="H258" i="6" s="1"/>
  <c r="N258" i="6" s="1"/>
  <c r="O258" i="6" s="1"/>
  <c r="G734" i="6"/>
  <c r="H734" i="6" s="1"/>
  <c r="G480" i="6"/>
  <c r="H480" i="6" s="1"/>
  <c r="G465" i="6"/>
  <c r="H465" i="6" s="1"/>
  <c r="G395" i="6"/>
  <c r="H395" i="6" s="1"/>
  <c r="G358" i="6"/>
  <c r="H358" i="6" s="1"/>
  <c r="G342" i="6"/>
  <c r="H342" i="6" s="1"/>
  <c r="G68" i="6"/>
  <c r="H68" i="6" s="1"/>
  <c r="H70" i="6" s="1"/>
  <c r="O70" i="6" s="1"/>
  <c r="G143" i="6"/>
  <c r="H143" i="6" s="1"/>
  <c r="G679" i="6"/>
  <c r="H679" i="6" s="1"/>
  <c r="H680" i="6" s="1"/>
  <c r="G496" i="6"/>
  <c r="H496" i="6" s="1"/>
  <c r="H251" i="4"/>
  <c r="M774" i="6"/>
  <c r="L778" i="6"/>
  <c r="M778" i="6" s="1"/>
  <c r="G524" i="5"/>
  <c r="H524" i="5" s="1"/>
  <c r="G681" i="5"/>
  <c r="H681" i="5" s="1"/>
  <c r="G139" i="5"/>
  <c r="H139" i="5" s="1"/>
  <c r="G269" i="5"/>
  <c r="H269" i="5" s="1"/>
  <c r="G343" i="5"/>
  <c r="H343" i="5" s="1"/>
  <c r="G474" i="5"/>
  <c r="H474" i="5" s="1"/>
  <c r="G565" i="5"/>
  <c r="H565" i="5" s="1"/>
  <c r="G635" i="5"/>
  <c r="H635" i="5" s="1"/>
  <c r="G745" i="5"/>
  <c r="H745" i="5" s="1"/>
  <c r="G616" i="5"/>
  <c r="H616" i="5" s="1"/>
  <c r="G457" i="5"/>
  <c r="H457" i="5" s="1"/>
  <c r="G282" i="5"/>
  <c r="H282" i="5" s="1"/>
  <c r="G199" i="5"/>
  <c r="H199" i="5" s="1"/>
  <c r="G834" i="5"/>
  <c r="H834" i="5" s="1"/>
  <c r="G463" i="5"/>
  <c r="H463" i="5" s="1"/>
  <c r="G597" i="5"/>
  <c r="H597" i="5" s="1"/>
  <c r="G585" i="5"/>
  <c r="H585" i="5" s="1"/>
  <c r="G494" i="5"/>
  <c r="H494" i="5" s="1"/>
  <c r="G723" i="5"/>
  <c r="H723" i="5" s="1"/>
  <c r="G675" i="5"/>
  <c r="H675" i="5" s="1"/>
  <c r="G619" i="5"/>
  <c r="H619" i="5" s="1"/>
  <c r="G568" i="5"/>
  <c r="G454" i="5"/>
  <c r="H454" i="5" s="1"/>
  <c r="G350" i="5"/>
  <c r="H350" i="5" s="1"/>
  <c r="G265" i="5"/>
  <c r="H265" i="5" s="1"/>
  <c r="G216" i="5"/>
  <c r="H216" i="5" s="1"/>
  <c r="G159" i="5"/>
  <c r="H159" i="5" s="1"/>
  <c r="G123" i="5"/>
  <c r="H123" i="5" s="1"/>
  <c r="G631" i="5"/>
  <c r="H631" i="5" s="1"/>
  <c r="G252" i="5"/>
  <c r="H252" i="5" s="1"/>
  <c r="G127" i="5"/>
  <c r="H127" i="5" s="1"/>
  <c r="G178" i="5"/>
  <c r="H178" i="5" s="1"/>
  <c r="G191" i="5"/>
  <c r="H191" i="5" s="1"/>
  <c r="G672" i="5"/>
  <c r="H672" i="5" s="1"/>
  <c r="G642" i="5"/>
  <c r="H642" i="5" s="1"/>
  <c r="G553" i="5"/>
  <c r="H553" i="5" s="1"/>
  <c r="G224" i="5"/>
  <c r="H224" i="5" s="1"/>
  <c r="G97" i="5"/>
  <c r="H97" i="5" s="1"/>
  <c r="G582" i="5"/>
  <c r="H582" i="5" s="1"/>
  <c r="G726" i="5"/>
  <c r="H726" i="5" s="1"/>
  <c r="G610" i="5"/>
  <c r="H610" i="5" s="1"/>
  <c r="G625" i="5"/>
  <c r="H625" i="5" s="1"/>
  <c r="G543" i="5"/>
  <c r="H543" i="5" s="1"/>
  <c r="G549" i="5"/>
  <c r="H549" i="5" s="1"/>
  <c r="G768" i="5"/>
  <c r="H768" i="5" s="1"/>
  <c r="G228" i="5"/>
  <c r="H228" i="5" s="1"/>
  <c r="G638" i="5"/>
  <c r="H638" i="5" s="1"/>
  <c r="G378" i="5"/>
  <c r="G279" i="5"/>
  <c r="H279" i="5" s="1"/>
  <c r="G147" i="5"/>
  <c r="H147" i="5" s="1"/>
  <c r="G651" i="5"/>
  <c r="H651" i="5" s="1"/>
  <c r="G469" i="5"/>
  <c r="H469" i="5" s="1"/>
  <c r="G131" i="5"/>
  <c r="H131" i="5" s="1"/>
  <c r="G195" i="5"/>
  <c r="H195" i="5" s="1"/>
  <c r="G207" i="5"/>
  <c r="H207" i="5" s="1"/>
  <c r="G119" i="5"/>
  <c r="H119" i="5" s="1"/>
  <c r="G678" i="5"/>
  <c r="H678" i="5" s="1"/>
  <c r="G588" i="5"/>
  <c r="H588" i="5" s="1"/>
  <c r="G506" i="5"/>
  <c r="G290" i="5"/>
  <c r="H290" i="5" s="1"/>
  <c r="G174" i="5"/>
  <c r="H174" i="5" s="1"/>
  <c r="G133" i="7"/>
  <c r="H133" i="7" s="1"/>
  <c r="N133" i="7" s="1"/>
  <c r="G88" i="7"/>
  <c r="H88" i="7" s="1"/>
  <c r="H92" i="7" s="1"/>
  <c r="N92" i="7" s="1"/>
  <c r="O92" i="7" s="1"/>
  <c r="G118" i="7"/>
  <c r="H118" i="7" s="1"/>
  <c r="N118" i="7" s="1"/>
  <c r="O118" i="7" s="1"/>
  <c r="G97" i="7"/>
  <c r="H97" i="7" s="1"/>
  <c r="H100" i="7" s="1"/>
  <c r="G17" i="7"/>
  <c r="H17" i="7" s="1"/>
  <c r="G114" i="7"/>
  <c r="H114" i="7" s="1"/>
  <c r="G85" i="7"/>
  <c r="G73" i="7"/>
  <c r="H73" i="7" s="1"/>
  <c r="N73" i="7" s="1"/>
  <c r="O73" i="7" s="1"/>
  <c r="G20" i="7"/>
  <c r="H20" i="7" s="1"/>
  <c r="N20" i="7" s="1"/>
  <c r="G126" i="7"/>
  <c r="H126" i="7" s="1"/>
  <c r="H130" i="7" s="1"/>
  <c r="O130" i="7" s="1"/>
  <c r="G71" i="7"/>
  <c r="H71" i="7" s="1"/>
  <c r="N71" i="7" s="1"/>
  <c r="O71" i="7" s="1"/>
  <c r="G23" i="7"/>
  <c r="H23" i="7" s="1"/>
  <c r="H30" i="7" s="1"/>
  <c r="G132" i="7"/>
  <c r="H132" i="7" s="1"/>
  <c r="N132" i="7" s="1"/>
  <c r="G58" i="7"/>
  <c r="H58" i="7" s="1"/>
  <c r="H60" i="7" s="1"/>
  <c r="N60" i="7" s="1"/>
  <c r="O60" i="7" s="1"/>
  <c r="G137" i="7"/>
  <c r="H137" i="7" s="1"/>
  <c r="N137" i="7" s="1"/>
  <c r="G105" i="7"/>
  <c r="H105" i="7" s="1"/>
  <c r="H108" i="7" s="1"/>
  <c r="N108" i="7" s="1"/>
  <c r="O108" i="7" s="1"/>
  <c r="G82" i="7"/>
  <c r="H82" i="7" s="1"/>
  <c r="N82" i="7" s="1"/>
  <c r="O82" i="7" s="1"/>
  <c r="G146" i="7"/>
  <c r="H146" i="7" s="1"/>
  <c r="N146" i="7" s="1"/>
  <c r="O146" i="7" s="1"/>
  <c r="G70" i="7"/>
  <c r="H70" i="7" s="1"/>
  <c r="N70" i="7" s="1"/>
  <c r="O70" i="7" s="1"/>
  <c r="G75" i="7"/>
  <c r="H75" i="7" s="1"/>
  <c r="N75" i="7" s="1"/>
  <c r="O75" i="7" s="1"/>
  <c r="H245" i="4"/>
  <c r="G154" i="6"/>
  <c r="H154" i="6" s="1"/>
  <c r="G115" i="6"/>
  <c r="H115" i="6" s="1"/>
  <c r="N115" i="6" s="1"/>
  <c r="O115" i="6" s="1"/>
  <c r="G27" i="6"/>
  <c r="H27" i="6" s="1"/>
  <c r="N27" i="6" s="1"/>
  <c r="G290" i="6"/>
  <c r="H290" i="6" s="1"/>
  <c r="G341" i="6"/>
  <c r="H341" i="6" s="1"/>
  <c r="G372" i="6"/>
  <c r="H372" i="6" s="1"/>
  <c r="G409" i="6"/>
  <c r="H409" i="6" s="1"/>
  <c r="G152" i="6"/>
  <c r="H152" i="6" s="1"/>
  <c r="G335" i="6"/>
  <c r="H335" i="6" s="1"/>
  <c r="G364" i="6"/>
  <c r="H364" i="6" s="1"/>
  <c r="G405" i="6"/>
  <c r="H405" i="6" s="1"/>
  <c r="G494" i="6"/>
  <c r="H494" i="6" s="1"/>
  <c r="G532" i="6"/>
  <c r="H532" i="6" s="1"/>
  <c r="G43" i="6"/>
  <c r="H43" i="6" s="1"/>
  <c r="G223" i="6"/>
  <c r="H223" i="6" s="1"/>
  <c r="N223" i="6" s="1"/>
  <c r="O223" i="6" s="1"/>
  <c r="G297" i="6"/>
  <c r="H297" i="6" s="1"/>
  <c r="G296" i="6"/>
  <c r="H296" i="6" s="1"/>
  <c r="G339" i="6"/>
  <c r="H339" i="6" s="1"/>
  <c r="G361" i="6"/>
  <c r="H361" i="6" s="1"/>
  <c r="G455" i="6"/>
  <c r="H455" i="6" s="1"/>
  <c r="G519" i="6"/>
  <c r="H519" i="6" s="1"/>
  <c r="G557" i="6"/>
  <c r="H557" i="6" s="1"/>
  <c r="G727" i="6"/>
  <c r="H727" i="6" s="1"/>
  <c r="G283" i="6"/>
  <c r="H283" i="6" s="1"/>
  <c r="G504" i="6"/>
  <c r="H504" i="6" s="1"/>
  <c r="G478" i="6"/>
  <c r="H478" i="6" s="1"/>
  <c r="G521" i="6"/>
  <c r="H521" i="6" s="1"/>
  <c r="G543" i="6"/>
  <c r="H543" i="6" s="1"/>
  <c r="G560" i="6"/>
  <c r="H560" i="6" s="1"/>
  <c r="G577" i="6"/>
  <c r="H577" i="6" s="1"/>
  <c r="G732" i="6"/>
  <c r="H732" i="6" s="1"/>
  <c r="G745" i="6"/>
  <c r="H745" i="6" s="1"/>
  <c r="N745" i="6" s="1"/>
  <c r="O745" i="6" s="1"/>
  <c r="G567" i="6"/>
  <c r="H567" i="6" s="1"/>
  <c r="G580" i="6"/>
  <c r="H580" i="6" s="1"/>
  <c r="G622" i="6"/>
  <c r="H622" i="6" s="1"/>
  <c r="G646" i="6"/>
  <c r="H646" i="6" s="1"/>
  <c r="G697" i="6"/>
  <c r="H697" i="6" s="1"/>
  <c r="G749" i="6"/>
  <c r="H749" i="6" s="1"/>
  <c r="N749" i="6" s="1"/>
  <c r="O749" i="6" s="1"/>
  <c r="G600" i="6"/>
  <c r="H600" i="6" s="1"/>
  <c r="G257" i="6"/>
  <c r="H257" i="6" s="1"/>
  <c r="N257" i="6" s="1"/>
  <c r="O257" i="6" s="1"/>
  <c r="G250" i="6"/>
  <c r="H250" i="6" s="1"/>
  <c r="N250" i="6" s="1"/>
  <c r="O250" i="6" s="1"/>
  <c r="G220" i="6"/>
  <c r="H220" i="6" s="1"/>
  <c r="N220" i="6" s="1"/>
  <c r="O220" i="6" s="1"/>
  <c r="G192" i="6"/>
  <c r="H192" i="6" s="1"/>
  <c r="N192" i="6" s="1"/>
  <c r="O192" i="6" s="1"/>
  <c r="G133" i="6"/>
  <c r="H133" i="6" s="1"/>
  <c r="G86" i="6"/>
  <c r="H86" i="6" s="1"/>
  <c r="N86" i="6" s="1"/>
  <c r="G66" i="6"/>
  <c r="H66" i="6" s="1"/>
  <c r="O66" i="6" s="1"/>
  <c r="G26" i="6"/>
  <c r="H26" i="6" s="1"/>
  <c r="N26" i="6" s="1"/>
  <c r="G249" i="6"/>
  <c r="H249" i="6" s="1"/>
  <c r="N249" i="6" s="1"/>
  <c r="O249" i="6" s="1"/>
  <c r="G127" i="6"/>
  <c r="H127" i="6" s="1"/>
  <c r="G411" i="6"/>
  <c r="H411" i="6" s="1"/>
  <c r="G445" i="6"/>
  <c r="H445" i="6" s="1"/>
  <c r="G474" i="6"/>
  <c r="H474" i="6" s="1"/>
  <c r="G510" i="6"/>
  <c r="H510" i="6" s="1"/>
  <c r="J42" i="2"/>
  <c r="L42" i="2" s="1"/>
  <c r="G61" i="7"/>
  <c r="H61" i="7" s="1"/>
  <c r="N61" i="7" s="1"/>
  <c r="O61" i="7" s="1"/>
  <c r="L762" i="6"/>
  <c r="M762" i="6" s="1"/>
  <c r="L767" i="6"/>
  <c r="M767" i="6" s="1"/>
  <c r="G283" i="5"/>
  <c r="H283" i="5" s="1"/>
  <c r="G636" i="5"/>
  <c r="H636" i="5" s="1"/>
  <c r="G756" i="5"/>
  <c r="H756" i="5" s="1"/>
  <c r="O756" i="5" s="1"/>
  <c r="G23" i="5"/>
  <c r="H23" i="5" s="1"/>
  <c r="O23" i="5" s="1"/>
  <c r="G759" i="5"/>
  <c r="H759" i="5" s="1"/>
  <c r="O759" i="5" s="1"/>
  <c r="G858" i="5"/>
  <c r="H858" i="5" s="1"/>
  <c r="G623" i="5"/>
  <c r="H623" i="5" s="1"/>
  <c r="G813" i="5"/>
  <c r="H813" i="5" s="1"/>
  <c r="H814" i="5" s="1"/>
  <c r="G583" i="5"/>
  <c r="H583" i="5" s="1"/>
  <c r="G329" i="5"/>
  <c r="H329" i="5" s="1"/>
  <c r="G865" i="5"/>
  <c r="H865" i="5" s="1"/>
  <c r="O865" i="5" s="1"/>
  <c r="G662" i="5"/>
  <c r="H662" i="5" s="1"/>
  <c r="G569" i="5"/>
  <c r="G270" i="5"/>
  <c r="H270" i="5" s="1"/>
  <c r="G503" i="5"/>
  <c r="H503" i="5" s="1"/>
  <c r="G679" i="5"/>
  <c r="H679" i="5" s="1"/>
  <c r="G643" i="5"/>
  <c r="H643" i="5" s="1"/>
  <c r="G554" i="5"/>
  <c r="H554" i="5" s="1"/>
  <c r="G464" i="5"/>
  <c r="H464" i="5" s="1"/>
  <c r="G876" i="5"/>
  <c r="H876" i="5" s="1"/>
  <c r="G754" i="5"/>
  <c r="H754" i="5" s="1"/>
  <c r="O754" i="5" s="1"/>
  <c r="G461" i="5"/>
  <c r="H461" i="5" s="1"/>
  <c r="G35" i="5"/>
  <c r="H35" i="5" s="1"/>
  <c r="O35" i="5" s="1"/>
  <c r="G196" i="5"/>
  <c r="H196" i="5" s="1"/>
  <c r="G106" i="5"/>
  <c r="H106" i="5" s="1"/>
  <c r="G590" i="6"/>
  <c r="H590" i="6" s="1"/>
  <c r="N18" i="6"/>
  <c r="O18" i="6" s="1"/>
  <c r="N233" i="6"/>
  <c r="O233" i="6" s="1"/>
  <c r="N261" i="6"/>
  <c r="O261" i="6" s="1"/>
  <c r="J43" i="2"/>
  <c r="L43" i="2" s="1"/>
  <c r="J80" i="2"/>
  <c r="L80" i="2" s="1"/>
  <c r="J61" i="2"/>
  <c r="L61" i="2" s="1"/>
  <c r="G880" i="5"/>
  <c r="H880" i="5" s="1"/>
  <c r="G848" i="5"/>
  <c r="H848" i="5" s="1"/>
  <c r="L727" i="5"/>
  <c r="M727" i="5" s="1"/>
  <c r="G721" i="5"/>
  <c r="H721" i="5" s="1"/>
  <c r="G715" i="5"/>
  <c r="H715" i="5" s="1"/>
  <c r="G253" i="5"/>
  <c r="H253" i="5" s="1"/>
  <c r="G157" i="5"/>
  <c r="H157" i="5" s="1"/>
  <c r="G160" i="5"/>
  <c r="H160" i="5" s="1"/>
  <c r="G90" i="5"/>
  <c r="H90" i="5" s="1"/>
  <c r="N90" i="5" s="1"/>
  <c r="O90" i="5" s="1"/>
  <c r="G70" i="5"/>
  <c r="H70" i="5" s="1"/>
  <c r="N70" i="5" s="1"/>
  <c r="O70" i="5" s="1"/>
  <c r="G51" i="5"/>
  <c r="H51" i="5" s="1"/>
  <c r="N51" i="5" s="1"/>
  <c r="O51" i="5" s="1"/>
  <c r="G33" i="5"/>
  <c r="H33" i="5" s="1"/>
  <c r="O33" i="5" s="1"/>
  <c r="G586" i="5"/>
  <c r="H586" i="5" s="1"/>
  <c r="G853" i="5"/>
  <c r="H853" i="5" s="1"/>
  <c r="G755" i="5"/>
  <c r="H755" i="5" s="1"/>
  <c r="O755" i="5" s="1"/>
  <c r="G682" i="5"/>
  <c r="H682" i="5" s="1"/>
  <c r="G558" i="5"/>
  <c r="H558" i="5" s="1"/>
  <c r="G337" i="5"/>
  <c r="H337" i="5" s="1"/>
  <c r="G291" i="5"/>
  <c r="H291" i="5" s="1"/>
  <c r="G225" i="5"/>
  <c r="H225" i="5" s="1"/>
  <c r="G151" i="5"/>
  <c r="H151" i="5" s="1"/>
  <c r="G86" i="5"/>
  <c r="H86" i="5" s="1"/>
  <c r="N86" i="5" s="1"/>
  <c r="O86" i="5" s="1"/>
  <c r="G76" i="5"/>
  <c r="H76" i="5" s="1"/>
  <c r="N76" i="5" s="1"/>
  <c r="O76" i="5" s="1"/>
  <c r="G66" i="5"/>
  <c r="H66" i="5" s="1"/>
  <c r="N66" i="5" s="1"/>
  <c r="O66" i="5" s="1"/>
  <c r="G56" i="5"/>
  <c r="H56" i="5" s="1"/>
  <c r="N56" i="5" s="1"/>
  <c r="O56" i="5" s="1"/>
  <c r="G45" i="5"/>
  <c r="H45" i="5" s="1"/>
  <c r="N45" i="5" s="1"/>
  <c r="O45" i="5" s="1"/>
  <c r="G36" i="5"/>
  <c r="H36" i="5" s="1"/>
  <c r="O36" i="5" s="1"/>
  <c r="G817" i="5"/>
  <c r="H817" i="5" s="1"/>
  <c r="H818" i="5" s="1"/>
  <c r="G217" i="5"/>
  <c r="H217" i="5" s="1"/>
  <c r="G140" i="5"/>
  <c r="H140" i="5" s="1"/>
  <c r="G85" i="5"/>
  <c r="H85" i="5" s="1"/>
  <c r="N85" i="5" s="1"/>
  <c r="O85" i="5" s="1"/>
  <c r="G75" i="5"/>
  <c r="H75" i="5" s="1"/>
  <c r="N75" i="5" s="1"/>
  <c r="O75" i="5" s="1"/>
  <c r="G67" i="5"/>
  <c r="H67" i="5" s="1"/>
  <c r="N67" i="5" s="1"/>
  <c r="O67" i="5" s="1"/>
  <c r="G58" i="5"/>
  <c r="H58" i="5" s="1"/>
  <c r="N58" i="5" s="1"/>
  <c r="O58" i="5" s="1"/>
  <c r="G47" i="5"/>
  <c r="H47" i="5" s="1"/>
  <c r="N47" i="5" s="1"/>
  <c r="O47" i="5" s="1"/>
  <c r="G37" i="5"/>
  <c r="H37" i="5" s="1"/>
  <c r="O37" i="5" s="1"/>
  <c r="G821" i="5"/>
  <c r="H821" i="5" s="1"/>
  <c r="H822" i="5" s="1"/>
  <c r="G787" i="5"/>
  <c r="H787" i="5" s="1"/>
  <c r="H788" i="5" s="1"/>
  <c r="G256" i="5"/>
  <c r="H256" i="5" s="1"/>
  <c r="G163" i="5"/>
  <c r="H163" i="5" s="1"/>
  <c r="G124" i="5"/>
  <c r="H124" i="5" s="1"/>
  <c r="G30" i="5"/>
  <c r="H30" i="5" s="1"/>
  <c r="O30" i="5" s="1"/>
  <c r="G825" i="5"/>
  <c r="H825" i="5" s="1"/>
  <c r="H826" i="5" s="1"/>
  <c r="G791" i="5"/>
  <c r="H791" i="5" s="1"/>
  <c r="H792" i="5" s="1"/>
  <c r="G743" i="5"/>
  <c r="H743" i="5" s="1"/>
  <c r="G700" i="5"/>
  <c r="H700" i="5" s="1"/>
  <c r="G601" i="5"/>
  <c r="H601" i="5" s="1"/>
  <c r="G562" i="5"/>
  <c r="H562" i="5" s="1"/>
  <c r="G499" i="5"/>
  <c r="H499" i="5" s="1"/>
  <c r="G358" i="5"/>
  <c r="H358" i="5" s="1"/>
  <c r="G320" i="5"/>
  <c r="H320" i="5" s="1"/>
  <c r="G280" i="5"/>
  <c r="H280" i="5" s="1"/>
  <c r="G233" i="5"/>
  <c r="H233" i="5" s="1"/>
  <c r="G192" i="5"/>
  <c r="H192" i="5" s="1"/>
  <c r="G145" i="5"/>
  <c r="H145" i="5" s="1"/>
  <c r="G120" i="5"/>
  <c r="H120" i="5" s="1"/>
  <c r="G88" i="5"/>
  <c r="H88" i="5" s="1"/>
  <c r="N88" i="5" s="1"/>
  <c r="O88" i="5" s="1"/>
  <c r="G82" i="5"/>
  <c r="H82" i="5" s="1"/>
  <c r="N82" i="5" s="1"/>
  <c r="O82" i="5" s="1"/>
  <c r="G77" i="5"/>
  <c r="H77" i="5" s="1"/>
  <c r="N77" i="5" s="1"/>
  <c r="O77" i="5" s="1"/>
  <c r="G73" i="5"/>
  <c r="H73" i="5" s="1"/>
  <c r="N73" i="5" s="1"/>
  <c r="O73" i="5" s="1"/>
  <c r="G69" i="5"/>
  <c r="H69" i="5" s="1"/>
  <c r="N69" i="5" s="1"/>
  <c r="O69" i="5" s="1"/>
  <c r="G65" i="5"/>
  <c r="H65" i="5" s="1"/>
  <c r="N65" i="5" s="1"/>
  <c r="O65" i="5" s="1"/>
  <c r="G60" i="5"/>
  <c r="H60" i="5" s="1"/>
  <c r="N60" i="5" s="1"/>
  <c r="O60" i="5" s="1"/>
  <c r="G54" i="5"/>
  <c r="H54" i="5" s="1"/>
  <c r="N54" i="5" s="1"/>
  <c r="O54" i="5" s="1"/>
  <c r="G49" i="5"/>
  <c r="H49" i="5" s="1"/>
  <c r="N49" i="5" s="1"/>
  <c r="O49" i="5" s="1"/>
  <c r="G44" i="5"/>
  <c r="H44" i="5" s="1"/>
  <c r="N44" i="5" s="1"/>
  <c r="O44" i="5" s="1"/>
  <c r="G39" i="5"/>
  <c r="H39" i="5" s="1"/>
  <c r="O39" i="5" s="1"/>
  <c r="G22" i="5"/>
  <c r="H22" i="5" s="1"/>
  <c r="O22" i="5" s="1"/>
  <c r="G204" i="5"/>
  <c r="H204" i="5" s="1"/>
  <c r="G188" i="5"/>
  <c r="H188" i="5" s="1"/>
  <c r="G98" i="5"/>
  <c r="H98" i="5" s="1"/>
  <c r="G17" i="5"/>
  <c r="H17" i="5" s="1"/>
  <c r="O17" i="5" s="1"/>
  <c r="G769" i="5"/>
  <c r="H769" i="5" s="1"/>
  <c r="G884" i="5"/>
  <c r="G24" i="5"/>
  <c r="H24" i="5" s="1"/>
  <c r="O24" i="5" s="1"/>
  <c r="G40" i="5"/>
  <c r="H40" i="5" s="1"/>
  <c r="O40" i="5" s="1"/>
  <c r="G839" i="5"/>
  <c r="H839" i="5" s="1"/>
  <c r="G727" i="5"/>
  <c r="H727" i="5" s="1"/>
  <c r="G372" i="5"/>
  <c r="H372" i="5" s="1"/>
  <c r="G246" i="5"/>
  <c r="H246" i="5" s="1"/>
  <c r="G71" i="5"/>
  <c r="H71" i="5" s="1"/>
  <c r="N71" i="5" s="1"/>
  <c r="O71" i="5" s="1"/>
  <c r="G50" i="5"/>
  <c r="H50" i="5" s="1"/>
  <c r="N50" i="5" s="1"/>
  <c r="O50" i="5" s="1"/>
  <c r="G32" i="5"/>
  <c r="H32" i="5" s="1"/>
  <c r="O32" i="5" s="1"/>
  <c r="G799" i="5"/>
  <c r="H799" i="5" s="1"/>
  <c r="H800" i="5" s="1"/>
  <c r="G148" i="5"/>
  <c r="H148" i="5" s="1"/>
  <c r="G835" i="5"/>
  <c r="H835" i="5" s="1"/>
  <c r="G649" i="5"/>
  <c r="H649" i="5" s="1"/>
  <c r="G467" i="5"/>
  <c r="H467" i="5" s="1"/>
  <c r="G324" i="5"/>
  <c r="H324" i="5" s="1"/>
  <c r="G260" i="5"/>
  <c r="H260" i="5" s="1"/>
  <c r="G175" i="5"/>
  <c r="H175" i="5" s="1"/>
  <c r="G132" i="5"/>
  <c r="H132" i="5" s="1"/>
  <c r="G19" i="5"/>
  <c r="H19" i="5" s="1"/>
  <c r="O19" i="5" s="1"/>
  <c r="G184" i="5"/>
  <c r="H184" i="5" s="1"/>
  <c r="G110" i="5"/>
  <c r="H110" i="5" s="1"/>
  <c r="G20" i="5"/>
  <c r="H20" i="5" s="1"/>
  <c r="O20" i="5" s="1"/>
  <c r="G487" i="5"/>
  <c r="H487" i="5" s="1"/>
  <c r="G805" i="5"/>
  <c r="H805" i="5" s="1"/>
  <c r="H806" i="5" s="1"/>
  <c r="G752" i="5"/>
  <c r="H752" i="5" s="1"/>
  <c r="G241" i="5"/>
  <c r="H241" i="5" s="1"/>
  <c r="G154" i="5"/>
  <c r="H154" i="5" s="1"/>
  <c r="G89" i="5"/>
  <c r="H89" i="5" s="1"/>
  <c r="N89" i="5" s="1"/>
  <c r="O89" i="5" s="1"/>
  <c r="G83" i="5"/>
  <c r="H83" i="5" s="1"/>
  <c r="N83" i="5" s="1"/>
  <c r="O83" i="5" s="1"/>
  <c r="G78" i="5"/>
  <c r="H78" i="5" s="1"/>
  <c r="N78" i="5" s="1"/>
  <c r="O78" i="5" s="1"/>
  <c r="G74" i="5"/>
  <c r="H74" i="5" s="1"/>
  <c r="N74" i="5" s="1"/>
  <c r="O74" i="5" s="1"/>
  <c r="G68" i="5"/>
  <c r="H68" i="5" s="1"/>
  <c r="N68" i="5" s="1"/>
  <c r="O68" i="5" s="1"/>
  <c r="G63" i="5"/>
  <c r="H63" i="5" s="1"/>
  <c r="N63" i="5" s="1"/>
  <c r="O63" i="5" s="1"/>
  <c r="G59" i="5"/>
  <c r="H59" i="5" s="1"/>
  <c r="N59" i="5" s="1"/>
  <c r="O59" i="5" s="1"/>
  <c r="G53" i="5"/>
  <c r="H53" i="5" s="1"/>
  <c r="N53" i="5" s="1"/>
  <c r="O53" i="5" s="1"/>
  <c r="G48" i="5"/>
  <c r="H48" i="5" s="1"/>
  <c r="N48" i="5" s="1"/>
  <c r="O48" i="5" s="1"/>
  <c r="G43" i="5"/>
  <c r="H43" i="5" s="1"/>
  <c r="N43" i="5" s="1"/>
  <c r="O43" i="5" s="1"/>
  <c r="G38" i="5"/>
  <c r="H38" i="5" s="1"/>
  <c r="O38" i="5" s="1"/>
  <c r="G21" i="5"/>
  <c r="H21" i="5" s="1"/>
  <c r="O21" i="5" s="1"/>
  <c r="G863" i="5"/>
  <c r="H863" i="5" s="1"/>
  <c r="O863" i="5" s="1"/>
  <c r="G809" i="5"/>
  <c r="H809" i="5" s="1"/>
  <c r="H810" i="5" s="1"/>
  <c r="G758" i="5"/>
  <c r="H758" i="5" s="1"/>
  <c r="O758" i="5" s="1"/>
  <c r="G724" i="5"/>
  <c r="H724" i="5" s="1"/>
  <c r="G614" i="5"/>
  <c r="H614" i="5" s="1"/>
  <c r="G566" i="5"/>
  <c r="H566" i="5" s="1"/>
  <c r="G544" i="5"/>
  <c r="H544" i="5" s="1"/>
  <c r="G475" i="5"/>
  <c r="H475" i="5" s="1"/>
  <c r="G344" i="5"/>
  <c r="H344" i="5" s="1"/>
  <c r="G287" i="5"/>
  <c r="H287" i="5" s="1"/>
  <c r="G266" i="5"/>
  <c r="H266" i="5" s="1"/>
  <c r="G208" i="5"/>
  <c r="H208" i="5" s="1"/>
  <c r="G167" i="5"/>
  <c r="H167" i="5" s="1"/>
  <c r="G136" i="5"/>
  <c r="H136" i="5" s="1"/>
  <c r="G94" i="5"/>
  <c r="H94" i="5" s="1"/>
  <c r="G31" i="5"/>
  <c r="H31" i="5" s="1"/>
  <c r="O31" i="5" s="1"/>
  <c r="G479" i="5"/>
  <c r="H479" i="5" s="1"/>
  <c r="G221" i="5"/>
  <c r="H221" i="5" s="1"/>
  <c r="G212" i="5"/>
  <c r="H212" i="5" s="1"/>
  <c r="G179" i="5"/>
  <c r="H179" i="5" s="1"/>
  <c r="G873" i="5"/>
  <c r="H873" i="5" s="1"/>
  <c r="G566" i="6"/>
  <c r="H566" i="6" s="1"/>
  <c r="G450" i="6"/>
  <c r="H450" i="6" s="1"/>
  <c r="H452" i="6" s="1"/>
  <c r="G419" i="6"/>
  <c r="H419" i="6" s="1"/>
  <c r="G426" i="6"/>
  <c r="H426" i="6" s="1"/>
  <c r="G388" i="6"/>
  <c r="H388" i="6" s="1"/>
  <c r="G379" i="6"/>
  <c r="H379" i="6" s="1"/>
  <c r="G376" i="6"/>
  <c r="H376" i="6" s="1"/>
  <c r="G347" i="6"/>
  <c r="H347" i="6" s="1"/>
  <c r="G330" i="6"/>
  <c r="H330" i="6" s="1"/>
  <c r="G318" i="6"/>
  <c r="H318" i="6" s="1"/>
  <c r="G302" i="6"/>
  <c r="H302" i="6" s="1"/>
  <c r="G276" i="6"/>
  <c r="H276" i="6" s="1"/>
  <c r="G22" i="6"/>
  <c r="H22" i="6" s="1"/>
  <c r="G32" i="6"/>
  <c r="H32" i="6" s="1"/>
  <c r="G49" i="6"/>
  <c r="H49" i="6" s="1"/>
  <c r="G61" i="6"/>
  <c r="H61" i="6" s="1"/>
  <c r="G81" i="6"/>
  <c r="H81" i="6" s="1"/>
  <c r="G87" i="6"/>
  <c r="H87" i="6" s="1"/>
  <c r="G171" i="6"/>
  <c r="H171" i="6" s="1"/>
  <c r="G185" i="6"/>
  <c r="H185" i="6" s="1"/>
  <c r="G193" i="6"/>
  <c r="H193" i="6" s="1"/>
  <c r="G208" i="6"/>
  <c r="H208" i="6" s="1"/>
  <c r="G236" i="6"/>
  <c r="H236" i="6" s="1"/>
  <c r="G17" i="6"/>
  <c r="H17" i="6" s="1"/>
  <c r="N17" i="6" s="1"/>
  <c r="G21" i="6"/>
  <c r="H21" i="6" s="1"/>
  <c r="G752" i="6"/>
  <c r="H752" i="6" s="1"/>
  <c r="N752" i="6" s="1"/>
  <c r="O752" i="6" s="1"/>
  <c r="G423" i="6"/>
  <c r="H423" i="6" s="1"/>
  <c r="G422" i="6"/>
  <c r="H422" i="6" s="1"/>
  <c r="G412" i="6"/>
  <c r="H412" i="6" s="1"/>
  <c r="G398" i="6"/>
  <c r="H398" i="6" s="1"/>
  <c r="G385" i="6"/>
  <c r="H385" i="6" s="1"/>
  <c r="G373" i="6"/>
  <c r="H373" i="6" s="1"/>
  <c r="G370" i="6"/>
  <c r="H370" i="6" s="1"/>
  <c r="G354" i="6"/>
  <c r="H354" i="6" s="1"/>
  <c r="G353" i="6"/>
  <c r="H353" i="6" s="1"/>
  <c r="G327" i="6"/>
  <c r="H327" i="6" s="1"/>
  <c r="G324" i="6"/>
  <c r="H324" i="6" s="1"/>
  <c r="G309" i="6"/>
  <c r="H309" i="6" s="1"/>
  <c r="G275" i="6"/>
  <c r="H275" i="6" s="1"/>
  <c r="G20" i="6"/>
  <c r="H20" i="6" s="1"/>
  <c r="G25" i="6"/>
  <c r="H25" i="6" s="1"/>
  <c r="G38" i="6"/>
  <c r="H38" i="6" s="1"/>
  <c r="G53" i="6"/>
  <c r="H53" i="6" s="1"/>
  <c r="G77" i="6"/>
  <c r="H77" i="6" s="1"/>
  <c r="G85" i="6"/>
  <c r="H85" i="6" s="1"/>
  <c r="G108" i="6"/>
  <c r="H108" i="6" s="1"/>
  <c r="G183" i="6"/>
  <c r="H183" i="6" s="1"/>
  <c r="G187" i="6"/>
  <c r="H187" i="6" s="1"/>
  <c r="G238" i="6"/>
  <c r="H238" i="6" s="1"/>
  <c r="G242" i="6"/>
  <c r="H242" i="6" s="1"/>
  <c r="G262" i="6"/>
  <c r="H262" i="6" s="1"/>
  <c r="G282" i="6"/>
  <c r="H282" i="6" s="1"/>
  <c r="G19" i="6"/>
  <c r="H19" i="6" s="1"/>
  <c r="G63" i="7"/>
  <c r="H63" i="7" s="1"/>
  <c r="N63" i="7" s="1"/>
  <c r="O63" i="7" s="1"/>
  <c r="G340" i="6"/>
  <c r="H340" i="6" s="1"/>
  <c r="G492" i="6"/>
  <c r="H492" i="6" s="1"/>
  <c r="G639" i="6"/>
  <c r="H639" i="6" s="1"/>
  <c r="G578" i="6"/>
  <c r="H578" i="6" s="1"/>
  <c r="G621" i="6"/>
  <c r="H621" i="6" s="1"/>
  <c r="G495" i="6"/>
  <c r="H495" i="6" s="1"/>
  <c r="G538" i="6"/>
  <c r="H538" i="6" s="1"/>
  <c r="G259" i="6"/>
  <c r="H259" i="6" s="1"/>
  <c r="G660" i="6"/>
  <c r="H660" i="6" s="1"/>
  <c r="G627" i="6"/>
  <c r="H627" i="6" s="1"/>
  <c r="G562" i="6"/>
  <c r="H562" i="6" s="1"/>
  <c r="G608" i="6"/>
  <c r="H608" i="6" s="1"/>
  <c r="G630" i="6"/>
  <c r="H630" i="6" s="1"/>
  <c r="G699" i="6"/>
  <c r="H699" i="6" s="1"/>
  <c r="G186" i="6"/>
  <c r="H186" i="6" s="1"/>
  <c r="G160" i="6"/>
  <c r="H160" i="6" s="1"/>
  <c r="G146" i="6"/>
  <c r="H146" i="6" s="1"/>
  <c r="G126" i="6"/>
  <c r="H126" i="6" s="1"/>
  <c r="G114" i="6"/>
  <c r="H114" i="6" s="1"/>
  <c r="G100" i="6"/>
  <c r="H100" i="6" s="1"/>
  <c r="G287" i="6"/>
  <c r="H287" i="6" s="1"/>
  <c r="G301" i="6"/>
  <c r="H301" i="6" s="1"/>
  <c r="G346" i="6"/>
  <c r="H346" i="6" s="1"/>
  <c r="G359" i="6"/>
  <c r="H359" i="6" s="1"/>
  <c r="G377" i="6"/>
  <c r="H377" i="6" s="1"/>
  <c r="G371" i="6"/>
  <c r="H371" i="6" s="1"/>
  <c r="G410" i="6"/>
  <c r="H410" i="6" s="1"/>
  <c r="G417" i="6"/>
  <c r="H417" i="6" s="1"/>
  <c r="G459" i="6"/>
  <c r="H459" i="6" s="1"/>
  <c r="G479" i="6"/>
  <c r="H479" i="6" s="1"/>
  <c r="G509" i="6"/>
  <c r="H509" i="6" s="1"/>
  <c r="G520" i="6"/>
  <c r="H520" i="6" s="1"/>
  <c r="G523" i="6"/>
  <c r="H523" i="6" s="1"/>
  <c r="G535" i="6"/>
  <c r="H535" i="6" s="1"/>
  <c r="G654" i="6"/>
  <c r="H654" i="6" s="1"/>
  <c r="G726" i="6"/>
  <c r="H726" i="6" s="1"/>
  <c r="G164" i="6"/>
  <c r="H164" i="6" s="1"/>
  <c r="G328" i="6"/>
  <c r="H328" i="6" s="1"/>
  <c r="G389" i="6"/>
  <c r="H389" i="6" s="1"/>
  <c r="G444" i="6"/>
  <c r="H444" i="6" s="1"/>
  <c r="G506" i="6"/>
  <c r="H506" i="6" s="1"/>
  <c r="G565" i="6"/>
  <c r="H565" i="6" s="1"/>
  <c r="G464" i="6"/>
  <c r="H464" i="6" s="1"/>
  <c r="G549" i="6"/>
  <c r="H549" i="6" s="1"/>
  <c r="G552" i="6"/>
  <c r="H552" i="6" s="1"/>
  <c r="G696" i="6"/>
  <c r="H696" i="6" s="1"/>
  <c r="G645" i="6"/>
  <c r="H645" i="6" s="1"/>
  <c r="G596" i="6"/>
  <c r="H596" i="6" s="1"/>
  <c r="G599" i="6"/>
  <c r="H599" i="6" s="1"/>
  <c r="G642" i="6"/>
  <c r="H642" i="6" s="1"/>
  <c r="H644" i="6" s="1"/>
  <c r="G663" i="6"/>
  <c r="H663" i="6" s="1"/>
  <c r="G714" i="6"/>
  <c r="H714" i="6" s="1"/>
  <c r="G155" i="6"/>
  <c r="H155" i="6" s="1"/>
  <c r="G151" i="6"/>
  <c r="H151" i="6" s="1"/>
  <c r="G135" i="6"/>
  <c r="H135" i="6" s="1"/>
  <c r="G107" i="6"/>
  <c r="H107" i="6" s="1"/>
  <c r="G92" i="6"/>
  <c r="H92" i="6" s="1"/>
  <c r="G175" i="6"/>
  <c r="H175" i="6" s="1"/>
  <c r="G310" i="6"/>
  <c r="H310" i="6" s="1"/>
  <c r="G294" i="6"/>
  <c r="H294" i="6" s="1"/>
  <c r="G352" i="6"/>
  <c r="H352" i="6" s="1"/>
  <c r="G365" i="6"/>
  <c r="H365" i="6" s="1"/>
  <c r="O75" i="6" l="1"/>
  <c r="M281" i="6"/>
  <c r="O830" i="5"/>
  <c r="H595" i="6"/>
  <c r="H724" i="6"/>
  <c r="H626" i="6"/>
  <c r="H457" i="6"/>
  <c r="H659" i="6"/>
  <c r="O217" i="6"/>
  <c r="H607" i="6"/>
  <c r="H613" i="6"/>
  <c r="L58" i="2"/>
  <c r="H48" i="4"/>
  <c r="H49" i="4" s="1"/>
  <c r="H50" i="4" s="1"/>
  <c r="H51" i="4" s="1"/>
  <c r="H52" i="4" s="1"/>
  <c r="H45" i="4"/>
  <c r="H46" i="4" s="1"/>
  <c r="H701" i="5"/>
  <c r="H462" i="5"/>
  <c r="O196" i="6"/>
  <c r="H155" i="5"/>
  <c r="H598" i="6"/>
  <c r="N100" i="7"/>
  <c r="O100" i="7" s="1"/>
  <c r="H386" i="6"/>
  <c r="H629" i="6"/>
  <c r="N96" i="7"/>
  <c r="O96" i="7" s="1"/>
  <c r="D27" i="3"/>
  <c r="H564" i="5"/>
  <c r="G12" i="4"/>
  <c r="I12" i="4" s="1"/>
  <c r="G13" i="4"/>
  <c r="I13" i="4" s="1"/>
  <c r="O7" i="5"/>
  <c r="O7" i="6"/>
  <c r="L7" i="5"/>
  <c r="L507" i="5" s="1"/>
  <c r="L516" i="5" s="1"/>
  <c r="M516" i="5" s="1"/>
  <c r="L7" i="6"/>
  <c r="L531" i="6" s="1"/>
  <c r="M531" i="6" s="1"/>
  <c r="I8" i="7"/>
  <c r="G188" i="4"/>
  <c r="I188" i="4" s="1"/>
  <c r="G268" i="4"/>
  <c r="G270" i="4" s="1"/>
  <c r="L81" i="2"/>
  <c r="L82" i="2" s="1"/>
  <c r="D30" i="3" s="1"/>
  <c r="H883" i="5"/>
  <c r="G888" i="5"/>
  <c r="M880" i="5"/>
  <c r="M890" i="5"/>
  <c r="H884" i="5"/>
  <c r="G889" i="5"/>
  <c r="M436" i="5"/>
  <c r="L447" i="5"/>
  <c r="M447" i="5" s="1"/>
  <c r="L433" i="5"/>
  <c r="M422" i="5"/>
  <c r="M337" i="5"/>
  <c r="L387" i="5"/>
  <c r="H379" i="5"/>
  <c r="G387" i="5"/>
  <c r="M330" i="5"/>
  <c r="L391" i="5"/>
  <c r="H378" i="5"/>
  <c r="G386" i="5"/>
  <c r="K21" i="20"/>
  <c r="L20" i="20"/>
  <c r="O710" i="6"/>
  <c r="H85" i="7"/>
  <c r="N85" i="7" s="1"/>
  <c r="O85" i="7" s="1"/>
  <c r="G86" i="7"/>
  <c r="H86" i="7" s="1"/>
  <c r="N86" i="7" s="1"/>
  <c r="O86" i="7" s="1"/>
  <c r="G264" i="4"/>
  <c r="G260" i="4"/>
  <c r="G256" i="4"/>
  <c r="G252" i="4"/>
  <c r="G248" i="4"/>
  <c r="G244" i="4"/>
  <c r="G240" i="4"/>
  <c r="G236" i="4"/>
  <c r="I236" i="4" s="1"/>
  <c r="G187" i="4"/>
  <c r="I187" i="4" s="1"/>
  <c r="G182" i="4"/>
  <c r="I182" i="4" s="1"/>
  <c r="M393" i="5" s="1"/>
  <c r="G98" i="4"/>
  <c r="G95" i="4"/>
  <c r="G91" i="4"/>
  <c r="G265" i="4"/>
  <c r="G261" i="4"/>
  <c r="G257" i="4"/>
  <c r="G249" i="4"/>
  <c r="G245" i="4"/>
  <c r="G241" i="4"/>
  <c r="G237" i="4"/>
  <c r="I237" i="4" s="1"/>
  <c r="G189" i="4"/>
  <c r="I189" i="4" s="1"/>
  <c r="L540" i="5" s="1"/>
  <c r="M540" i="5" s="1"/>
  <c r="G183" i="4"/>
  <c r="I183" i="4" s="1"/>
  <c r="G96" i="4"/>
  <c r="G253" i="4"/>
  <c r="G92" i="4"/>
  <c r="G266" i="4"/>
  <c r="G262" i="4"/>
  <c r="G258" i="4"/>
  <c r="G254" i="4"/>
  <c r="G250" i="4"/>
  <c r="G246" i="4"/>
  <c r="G242" i="4"/>
  <c r="G238" i="4"/>
  <c r="G235" i="4"/>
  <c r="I235" i="4" s="1"/>
  <c r="G190" i="4"/>
  <c r="I190" i="4" s="1"/>
  <c r="L279" i="5" s="1"/>
  <c r="M279" i="5" s="1"/>
  <c r="G184" i="4"/>
  <c r="I184" i="4" s="1"/>
  <c r="G93" i="4"/>
  <c r="G89" i="4"/>
  <c r="G267" i="4"/>
  <c r="G263" i="4"/>
  <c r="G259" i="4"/>
  <c r="G255" i="4"/>
  <c r="G251" i="4"/>
  <c r="G247" i="4"/>
  <c r="G243" i="4"/>
  <c r="G239" i="4"/>
  <c r="G185" i="4"/>
  <c r="I185" i="4" s="1"/>
  <c r="G94" i="4"/>
  <c r="G90" i="4"/>
  <c r="G81" i="4"/>
  <c r="G82" i="4" s="1"/>
  <c r="G104" i="4" s="1"/>
  <c r="G15" i="4"/>
  <c r="G9" i="4"/>
  <c r="G10" i="4"/>
  <c r="I10" i="4" s="1"/>
  <c r="G55" i="4"/>
  <c r="G186" i="4"/>
  <c r="I186" i="4" s="1"/>
  <c r="O759" i="6"/>
  <c r="O82" i="6"/>
  <c r="H307" i="5"/>
  <c r="H535" i="5"/>
  <c r="G536" i="5"/>
  <c r="H536" i="5" s="1"/>
  <c r="H138" i="5"/>
  <c r="H317" i="5"/>
  <c r="H569" i="5"/>
  <c r="G572" i="5"/>
  <c r="H568" i="5"/>
  <c r="G571" i="5"/>
  <c r="H506" i="5"/>
  <c r="G515" i="5"/>
  <c r="H515" i="5" s="1"/>
  <c r="H507" i="5"/>
  <c r="G516" i="5"/>
  <c r="H516" i="5" s="1"/>
  <c r="H278" i="5"/>
  <c r="H312" i="5"/>
  <c r="H206" i="5"/>
  <c r="H618" i="5"/>
  <c r="H615" i="5"/>
  <c r="H302" i="5"/>
  <c r="H322" i="5"/>
  <c r="H370" i="5"/>
  <c r="H289" i="5"/>
  <c r="O289" i="5" s="1"/>
  <c r="P289" i="5" s="1"/>
  <c r="H261" i="5"/>
  <c r="H481" i="5"/>
  <c r="H722" i="5"/>
  <c r="H747" i="5"/>
  <c r="H667" i="5"/>
  <c r="H728" i="5"/>
  <c r="H223" i="5"/>
  <c r="H112" i="5"/>
  <c r="H650" i="5"/>
  <c r="H377" i="5"/>
  <c r="H738" i="5"/>
  <c r="H878" i="5"/>
  <c r="H841" i="5"/>
  <c r="H560" i="5"/>
  <c r="H108" i="5"/>
  <c r="H696" i="5"/>
  <c r="H732" i="5"/>
  <c r="H341" i="4"/>
  <c r="I340" i="4"/>
  <c r="H79" i="4"/>
  <c r="H80" i="4"/>
  <c r="I78" i="4"/>
  <c r="L709" i="6"/>
  <c r="M709" i="6" s="1"/>
  <c r="O709" i="6" s="1"/>
  <c r="F72" i="4"/>
  <c r="N76" i="7"/>
  <c r="N78" i="7" s="1"/>
  <c r="O78" i="7" s="1"/>
  <c r="H471" i="5"/>
  <c r="H701" i="6"/>
  <c r="G703" i="5"/>
  <c r="H703" i="5" s="1"/>
  <c r="H453" i="5"/>
  <c r="H660" i="5"/>
  <c r="H694" i="5"/>
  <c r="H657" i="5"/>
  <c r="H656" i="6"/>
  <c r="O101" i="6"/>
  <c r="H334" i="5"/>
  <c r="H640" i="5"/>
  <c r="H441" i="6"/>
  <c r="H349" i="5"/>
  <c r="H194" i="5"/>
  <c r="H363" i="5"/>
  <c r="L779" i="6"/>
  <c r="M779" i="6" s="1"/>
  <c r="H697" i="5"/>
  <c r="O240" i="6"/>
  <c r="H680" i="5"/>
  <c r="H281" i="5"/>
  <c r="H267" i="5"/>
  <c r="H297" i="5"/>
  <c r="H173" i="5"/>
  <c r="H177" i="5"/>
  <c r="H602" i="5"/>
  <c r="H257" i="5"/>
  <c r="H468" i="5"/>
  <c r="H741" i="5"/>
  <c r="H231" i="5"/>
  <c r="H691" i="5"/>
  <c r="H38" i="7"/>
  <c r="H547" i="5"/>
  <c r="H861" i="5"/>
  <c r="H122" i="5"/>
  <c r="H624" i="5"/>
  <c r="H593" i="5"/>
  <c r="H767" i="5"/>
  <c r="L884" i="5"/>
  <c r="M884" i="5" s="1"/>
  <c r="M876" i="5"/>
  <c r="H633" i="5"/>
  <c r="H202" i="5"/>
  <c r="O711" i="6"/>
  <c r="H104" i="5"/>
  <c r="H851" i="5"/>
  <c r="H219" i="5"/>
  <c r="H735" i="5"/>
  <c r="L35" i="7"/>
  <c r="M35" i="7" s="1"/>
  <c r="L55" i="7"/>
  <c r="M55" i="7" s="1"/>
  <c r="L45" i="7"/>
  <c r="M45" i="7" s="1"/>
  <c r="I10" i="7"/>
  <c r="L136" i="7"/>
  <c r="M136" i="7" s="1"/>
  <c r="O136" i="7" s="1"/>
  <c r="L44" i="2"/>
  <c r="L45" i="2" s="1"/>
  <c r="D29" i="3" s="1"/>
  <c r="L8" i="6"/>
  <c r="L396" i="6" s="1"/>
  <c r="M396" i="6" s="1"/>
  <c r="M399" i="6" s="1"/>
  <c r="L7" i="7"/>
  <c r="L54" i="7" s="1"/>
  <c r="M54" i="7" s="1"/>
  <c r="D20" i="3"/>
  <c r="O10" i="7" s="1"/>
  <c r="D21" i="3"/>
  <c r="I9" i="7"/>
  <c r="L48" i="7" s="1"/>
  <c r="M48" i="7" s="1"/>
  <c r="L104" i="2"/>
  <c r="D25" i="3" s="1"/>
  <c r="L561" i="5" s="1"/>
  <c r="M561" i="5" s="1"/>
  <c r="L549" i="5"/>
  <c r="M549" i="5" s="1"/>
  <c r="L151" i="5"/>
  <c r="M151" i="5" s="1"/>
  <c r="L625" i="5"/>
  <c r="M625" i="5" s="1"/>
  <c r="M628" i="5" s="1"/>
  <c r="L154" i="5"/>
  <c r="M154" i="5" s="1"/>
  <c r="L27" i="7"/>
  <c r="M27" i="7" s="1"/>
  <c r="H677" i="5"/>
  <c r="H169" i="5"/>
  <c r="L137" i="7"/>
  <c r="M137" i="7" s="1"/>
  <c r="O137" i="7" s="1"/>
  <c r="O139" i="7" s="1"/>
  <c r="H293" i="5"/>
  <c r="O293" i="5" s="1"/>
  <c r="P293" i="5" s="1"/>
  <c r="O27" i="6"/>
  <c r="H612" i="5"/>
  <c r="H621" i="5"/>
  <c r="I10" i="5"/>
  <c r="H264" i="5"/>
  <c r="H342" i="5"/>
  <c r="L140" i="7"/>
  <c r="M140" i="7" s="1"/>
  <c r="O140" i="7" s="1"/>
  <c r="O142" i="7" s="1"/>
  <c r="H447" i="6"/>
  <c r="H214" i="5"/>
  <c r="H96" i="5"/>
  <c r="H134" i="5"/>
  <c r="H227" i="5"/>
  <c r="O204" i="6"/>
  <c r="H284" i="5"/>
  <c r="H590" i="5"/>
  <c r="H628" i="5"/>
  <c r="H100" i="5"/>
  <c r="H674" i="5"/>
  <c r="H497" i="5"/>
  <c r="H609" i="5"/>
  <c r="H533" i="5"/>
  <c r="N52" i="7"/>
  <c r="O52" i="7" s="1"/>
  <c r="H337" i="6"/>
  <c r="H596" i="5"/>
  <c r="H846" i="5"/>
  <c r="L8" i="5"/>
  <c r="L135" i="5" s="1"/>
  <c r="M135" i="5" s="1"/>
  <c r="H632" i="6"/>
  <c r="H662" i="6"/>
  <c r="H181" i="5"/>
  <c r="H773" i="5"/>
  <c r="H126" i="5"/>
  <c r="H587" i="5"/>
  <c r="H882" i="5"/>
  <c r="O117" i="7"/>
  <c r="G704" i="5"/>
  <c r="H704" i="5" s="1"/>
  <c r="H556" i="5"/>
  <c r="O182" i="6"/>
  <c r="H653" i="5"/>
  <c r="H130" i="5"/>
  <c r="H456" i="5"/>
  <c r="H719" i="5"/>
  <c r="H146" i="5"/>
  <c r="O252" i="6"/>
  <c r="H505" i="5"/>
  <c r="H459" i="5"/>
  <c r="H579" i="5"/>
  <c r="H349" i="6"/>
  <c r="H641" i="6"/>
  <c r="H319" i="6"/>
  <c r="H242" i="5"/>
  <c r="L63" i="2"/>
  <c r="O44" i="6"/>
  <c r="H663" i="5"/>
  <c r="H356" i="5"/>
  <c r="H599" i="5"/>
  <c r="H706" i="6"/>
  <c r="I9" i="6"/>
  <c r="L501" i="6" s="1"/>
  <c r="M501" i="6" s="1"/>
  <c r="H605" i="5"/>
  <c r="H670" i="5"/>
  <c r="H247" i="5"/>
  <c r="H687" i="5"/>
  <c r="O62" i="6"/>
  <c r="H837" i="5"/>
  <c r="H465" i="5"/>
  <c r="I9" i="5"/>
  <c r="L171" i="5" s="1"/>
  <c r="M171" i="5" s="1"/>
  <c r="H718" i="6"/>
  <c r="H730" i="6"/>
  <c r="H362" i="6"/>
  <c r="H610" i="6"/>
  <c r="H581" i="6"/>
  <c r="H399" i="6"/>
  <c r="H725" i="5"/>
  <c r="H489" i="5"/>
  <c r="H326" i="5"/>
  <c r="H235" i="5"/>
  <c r="H501" i="5"/>
  <c r="H744" i="5"/>
  <c r="H152" i="5"/>
  <c r="H716" i="5"/>
  <c r="H735" i="6"/>
  <c r="H434" i="6"/>
  <c r="H271" i="6"/>
  <c r="H713" i="5"/>
  <c r="H485" i="5"/>
  <c r="H856" i="5"/>
  <c r="H493" i="5"/>
  <c r="H239" i="5"/>
  <c r="H116" i="5"/>
  <c r="H198" i="5"/>
  <c r="H601" i="6"/>
  <c r="H462" i="6"/>
  <c r="H623" i="6"/>
  <c r="H325" i="6"/>
  <c r="H211" i="6"/>
  <c r="H278" i="6"/>
  <c r="H874" i="5"/>
  <c r="H186" i="5"/>
  <c r="H190" i="5"/>
  <c r="H142" i="5"/>
  <c r="O237" i="6"/>
  <c r="H708" i="5"/>
  <c r="O40" i="6"/>
  <c r="H592" i="6"/>
  <c r="H552" i="5"/>
  <c r="O8" i="5"/>
  <c r="L159" i="5" s="1"/>
  <c r="M159" i="5" s="1"/>
  <c r="M161" i="5" s="1"/>
  <c r="H647" i="5"/>
  <c r="N19" i="7"/>
  <c r="O19" i="7" s="1"/>
  <c r="H684" i="5"/>
  <c r="O135" i="7"/>
  <c r="H292" i="6"/>
  <c r="H477" i="5"/>
  <c r="H149" i="5"/>
  <c r="O132" i="7"/>
  <c r="H210" i="5"/>
  <c r="H644" i="5"/>
  <c r="O8" i="7"/>
  <c r="H137" i="6"/>
  <c r="H665" i="6"/>
  <c r="H647" i="6"/>
  <c r="H467" i="6"/>
  <c r="H413" i="6"/>
  <c r="H285" i="6"/>
  <c r="H158" i="5"/>
  <c r="O210" i="6"/>
  <c r="O211" i="6" s="1"/>
  <c r="N251" i="6"/>
  <c r="O251" i="6" s="1"/>
  <c r="O86" i="6"/>
  <c r="H406" i="6"/>
  <c r="H741" i="6"/>
  <c r="H251" i="5"/>
  <c r="N17" i="7"/>
  <c r="O17" i="7" s="1"/>
  <c r="H252" i="4"/>
  <c r="N41" i="6"/>
  <c r="O41" i="6" s="1"/>
  <c r="N42" i="6"/>
  <c r="O42" i="6" s="1"/>
  <c r="N52" i="6"/>
  <c r="O52" i="6" s="1"/>
  <c r="H249" i="4"/>
  <c r="L287" i="6"/>
  <c r="M287" i="6" s="1"/>
  <c r="M280" i="6"/>
  <c r="L270" i="6"/>
  <c r="N814" i="5"/>
  <c r="M814" i="5"/>
  <c r="N43" i="6"/>
  <c r="O43" i="6" s="1"/>
  <c r="N114" i="7"/>
  <c r="O114" i="7" s="1"/>
  <c r="N184" i="6"/>
  <c r="O184" i="6" s="1"/>
  <c r="N197" i="6"/>
  <c r="O197" i="6" s="1"/>
  <c r="O199" i="6" s="1"/>
  <c r="L123" i="6"/>
  <c r="M122" i="6"/>
  <c r="L133" i="6"/>
  <c r="M133" i="6" s="1"/>
  <c r="L124" i="6"/>
  <c r="M124" i="6" s="1"/>
  <c r="L131" i="6"/>
  <c r="H246" i="4"/>
  <c r="N234" i="6"/>
  <c r="O234" i="6" s="1"/>
  <c r="N219" i="6"/>
  <c r="O219" i="6" s="1"/>
  <c r="O7" i="7"/>
  <c r="N36" i="6"/>
  <c r="O36" i="6" s="1"/>
  <c r="H299" i="6"/>
  <c r="H420" i="6"/>
  <c r="H254" i="5"/>
  <c r="O20" i="7"/>
  <c r="H226" i="6"/>
  <c r="N226" i="6" s="1"/>
  <c r="H148" i="6"/>
  <c r="H343" i="6"/>
  <c r="H427" i="6"/>
  <c r="H567" i="5"/>
  <c r="O133" i="7"/>
  <c r="O232" i="6"/>
  <c r="H584" i="5"/>
  <c r="H368" i="6"/>
  <c r="H177" i="6"/>
  <c r="H157" i="6"/>
  <c r="H698" i="6"/>
  <c r="H331" i="6"/>
  <c r="H541" i="6"/>
  <c r="H485" i="6"/>
  <c r="H374" i="6"/>
  <c r="H306" i="6"/>
  <c r="H128" i="6"/>
  <c r="O26" i="6"/>
  <c r="H161" i="5"/>
  <c r="O239" i="6"/>
  <c r="O222" i="6"/>
  <c r="O784" i="6"/>
  <c r="H273" i="5"/>
  <c r="H637" i="5"/>
  <c r="H199" i="6"/>
  <c r="N242" i="6"/>
  <c r="O242" i="6" s="1"/>
  <c r="N108" i="6"/>
  <c r="O108" i="6" s="1"/>
  <c r="N38" i="6"/>
  <c r="O38" i="6" s="1"/>
  <c r="N208" i="6"/>
  <c r="O208" i="6" s="1"/>
  <c r="N87" i="6"/>
  <c r="O87" i="6" s="1"/>
  <c r="N32" i="6"/>
  <c r="O32" i="6" s="1"/>
  <c r="N822" i="5"/>
  <c r="M822" i="5"/>
  <c r="N262" i="6"/>
  <c r="O262" i="6" s="1"/>
  <c r="N183" i="6"/>
  <c r="O183" i="6" s="1"/>
  <c r="N53" i="6"/>
  <c r="O53" i="6" s="1"/>
  <c r="N236" i="6"/>
  <c r="O236" i="6" s="1"/>
  <c r="N49" i="6"/>
  <c r="O49" i="6" s="1"/>
  <c r="N806" i="5"/>
  <c r="M806" i="5"/>
  <c r="H313" i="6"/>
  <c r="H392" i="6"/>
  <c r="H245" i="6"/>
  <c r="N245" i="6" s="1"/>
  <c r="N187" i="6"/>
  <c r="O187" i="6" s="1"/>
  <c r="N77" i="6"/>
  <c r="O77" i="6" s="1"/>
  <c r="N20" i="6"/>
  <c r="O20" i="6" s="1"/>
  <c r="O17" i="6"/>
  <c r="N185" i="6"/>
  <c r="O185" i="6" s="1"/>
  <c r="N61" i="6"/>
  <c r="O61" i="6" s="1"/>
  <c r="N15" i="6"/>
  <c r="O15" i="6" s="1"/>
  <c r="N810" i="5"/>
  <c r="M810" i="5"/>
  <c r="N752" i="5"/>
  <c r="O752" i="5" s="1"/>
  <c r="N826" i="5"/>
  <c r="M826" i="5"/>
  <c r="N19" i="6"/>
  <c r="O19" i="6" s="1"/>
  <c r="N238" i="6"/>
  <c r="O238" i="6" s="1"/>
  <c r="N85" i="6"/>
  <c r="O85" i="6" s="1"/>
  <c r="N25" i="6"/>
  <c r="O25" i="6" s="1"/>
  <c r="N21" i="6"/>
  <c r="O21" i="6" s="1"/>
  <c r="N193" i="6"/>
  <c r="O193" i="6" s="1"/>
  <c r="N81" i="6"/>
  <c r="O81" i="6" s="1"/>
  <c r="N818" i="5"/>
  <c r="M818" i="5"/>
  <c r="H355" i="6"/>
  <c r="H380" i="6"/>
  <c r="N186" i="6"/>
  <c r="O186" i="6" s="1"/>
  <c r="H188" i="6"/>
  <c r="H94" i="6"/>
  <c r="N92" i="6"/>
  <c r="O92" i="6" s="1"/>
  <c r="O94" i="6" s="1"/>
  <c r="H512" i="6"/>
  <c r="N114" i="6"/>
  <c r="O114" i="6" s="1"/>
  <c r="O116" i="6" s="1"/>
  <c r="H116" i="6"/>
  <c r="H109" i="6"/>
  <c r="N107" i="6"/>
  <c r="O107" i="6" s="1"/>
  <c r="H102" i="6"/>
  <c r="N100" i="6"/>
  <c r="O100" i="6" s="1"/>
  <c r="H263" i="6"/>
  <c r="N263" i="6" s="1"/>
  <c r="N259" i="6"/>
  <c r="O259" i="6" s="1"/>
  <c r="H498" i="6"/>
  <c r="H568" i="6"/>
  <c r="H555" i="6"/>
  <c r="H526" i="6"/>
  <c r="H166" i="6"/>
  <c r="M50" i="7" l="1"/>
  <c r="N50" i="7" s="1"/>
  <c r="O50" i="7" s="1"/>
  <c r="H384" i="5"/>
  <c r="L64" i="2"/>
  <c r="D28" i="3" s="1"/>
  <c r="O9" i="6" s="1"/>
  <c r="L451" i="6" s="1"/>
  <c r="M451" i="6" s="1"/>
  <c r="H886" i="5"/>
  <c r="O102" i="6"/>
  <c r="O103" i="6" s="1"/>
  <c r="M57" i="7"/>
  <c r="N57" i="7" s="1"/>
  <c r="O57" i="7" s="1"/>
  <c r="L525" i="5"/>
  <c r="L535" i="5" s="1"/>
  <c r="M535" i="5" s="1"/>
  <c r="I8" i="5"/>
  <c r="L124" i="5" s="1"/>
  <c r="M124" i="5" s="1"/>
  <c r="L110" i="5"/>
  <c r="M110" i="5" s="1"/>
  <c r="L620" i="5"/>
  <c r="M620" i="5" s="1"/>
  <c r="L94" i="5"/>
  <c r="M94" i="5" s="1"/>
  <c r="L743" i="5"/>
  <c r="M743" i="5" s="1"/>
  <c r="I8" i="6"/>
  <c r="H889" i="5"/>
  <c r="G896" i="5"/>
  <c r="H888" i="5"/>
  <c r="G895" i="5"/>
  <c r="G271" i="4"/>
  <c r="G272" i="4"/>
  <c r="I270" i="4"/>
  <c r="C5" i="20" s="1"/>
  <c r="M433" i="5"/>
  <c r="L444" i="5"/>
  <c r="M444" i="5" s="1"/>
  <c r="H386" i="5"/>
  <c r="G397" i="5"/>
  <c r="L402" i="5"/>
  <c r="M391" i="5"/>
  <c r="M387" i="5"/>
  <c r="L398" i="5"/>
  <c r="H387" i="5"/>
  <c r="G398" i="5"/>
  <c r="L538" i="5"/>
  <c r="M538" i="5" s="1"/>
  <c r="M392" i="5"/>
  <c r="L274" i="5"/>
  <c r="M274" i="5" s="1"/>
  <c r="K22" i="20"/>
  <c r="L22" i="20" s="1"/>
  <c r="L21" i="20"/>
  <c r="H570" i="5"/>
  <c r="H542" i="5"/>
  <c r="L9" i="5"/>
  <c r="L877" i="5" s="1"/>
  <c r="M877" i="5" s="1"/>
  <c r="L9" i="6"/>
  <c r="I55" i="4"/>
  <c r="G56" i="4"/>
  <c r="I15" i="4"/>
  <c r="G16" i="4"/>
  <c r="L269" i="5"/>
  <c r="M269" i="5" s="1"/>
  <c r="L537" i="5"/>
  <c r="M537" i="5" s="1"/>
  <c r="L10" i="5"/>
  <c r="L10" i="6"/>
  <c r="L10" i="7"/>
  <c r="G175" i="4"/>
  <c r="I104" i="4"/>
  <c r="I7" i="5"/>
  <c r="I7" i="7"/>
  <c r="I7" i="6"/>
  <c r="I98" i="4"/>
  <c r="G99" i="4"/>
  <c r="L9" i="7"/>
  <c r="H571" i="5"/>
  <c r="G574" i="5"/>
  <c r="H574" i="5" s="1"/>
  <c r="H514" i="5"/>
  <c r="G575" i="5"/>
  <c r="H575" i="5" s="1"/>
  <c r="H572" i="5"/>
  <c r="H523" i="5"/>
  <c r="H705" i="5"/>
  <c r="H698" i="5"/>
  <c r="H82" i="4"/>
  <c r="I80" i="4"/>
  <c r="H342" i="4"/>
  <c r="I341" i="4"/>
  <c r="H81" i="4"/>
  <c r="I81" i="4" s="1"/>
  <c r="I79" i="4"/>
  <c r="L573" i="6"/>
  <c r="M573" i="6" s="1"/>
  <c r="L385" i="6"/>
  <c r="M385" i="6" s="1"/>
  <c r="L736" i="6"/>
  <c r="M736" i="6" s="1"/>
  <c r="L696" i="6"/>
  <c r="M696" i="6" s="1"/>
  <c r="M698" i="6" s="1"/>
  <c r="O698" i="6" s="1"/>
  <c r="L560" i="6"/>
  <c r="M560" i="6" s="1"/>
  <c r="L324" i="6"/>
  <c r="M324" i="6" s="1"/>
  <c r="L336" i="6"/>
  <c r="M336" i="6" s="1"/>
  <c r="O399" i="6"/>
  <c r="L424" i="6"/>
  <c r="M424" i="6" s="1"/>
  <c r="L502" i="6"/>
  <c r="M502" i="6" s="1"/>
  <c r="L412" i="6"/>
  <c r="M412" i="6" s="1"/>
  <c r="L419" i="6"/>
  <c r="M419" i="6" s="1"/>
  <c r="L438" i="6"/>
  <c r="M438" i="6" s="1"/>
  <c r="L490" i="6"/>
  <c r="M490" i="6" s="1"/>
  <c r="L373" i="6"/>
  <c r="M373" i="6" s="1"/>
  <c r="L405" i="6"/>
  <c r="M405" i="6" s="1"/>
  <c r="L476" i="6"/>
  <c r="M476" i="6" s="1"/>
  <c r="L559" i="6"/>
  <c r="M559" i="6" s="1"/>
  <c r="L699" i="6"/>
  <c r="M699" i="6" s="1"/>
  <c r="M701" i="6" s="1"/>
  <c r="O701" i="6" s="1"/>
  <c r="L410" i="6"/>
  <c r="M410" i="6" s="1"/>
  <c r="L417" i="6"/>
  <c r="M417" i="6" s="1"/>
  <c r="L477" i="6"/>
  <c r="M477" i="6" s="1"/>
  <c r="L348" i="6"/>
  <c r="M348" i="6" s="1"/>
  <c r="L403" i="6"/>
  <c r="M403" i="6" s="1"/>
  <c r="L162" i="5"/>
  <c r="M162" i="5" s="1"/>
  <c r="O162" i="5" s="1"/>
  <c r="L361" i="6"/>
  <c r="M361" i="6" s="1"/>
  <c r="L312" i="6"/>
  <c r="M312" i="6" s="1"/>
  <c r="L433" i="6"/>
  <c r="M433" i="6" s="1"/>
  <c r="L517" i="6"/>
  <c r="L546" i="6"/>
  <c r="L431" i="6"/>
  <c r="M431" i="6" s="1"/>
  <c r="L503" i="6"/>
  <c r="L532" i="6"/>
  <c r="I238" i="4"/>
  <c r="L483" i="5"/>
  <c r="M483" i="5" s="1"/>
  <c r="L226" i="5"/>
  <c r="M226" i="5" s="1"/>
  <c r="L163" i="5"/>
  <c r="M163" i="5" s="1"/>
  <c r="O163" i="5" s="1"/>
  <c r="L147" i="5"/>
  <c r="M147" i="5" s="1"/>
  <c r="M149" i="5" s="1"/>
  <c r="O149" i="5" s="1"/>
  <c r="L225" i="5"/>
  <c r="M225" i="5" s="1"/>
  <c r="L41" i="7"/>
  <c r="M41" i="7" s="1"/>
  <c r="M507" i="5"/>
  <c r="L179" i="5"/>
  <c r="M179" i="5" s="1"/>
  <c r="L26" i="7"/>
  <c r="M26" i="7" s="1"/>
  <c r="L732" i="6"/>
  <c r="M732" i="6" s="1"/>
  <c r="M735" i="6" s="1"/>
  <c r="O735" i="6" s="1"/>
  <c r="L212" i="5"/>
  <c r="M212" i="5" s="1"/>
  <c r="L208" i="5"/>
  <c r="M208" i="5" s="1"/>
  <c r="L128" i="5"/>
  <c r="M128" i="5" s="1"/>
  <c r="L499" i="5"/>
  <c r="M499" i="5" s="1"/>
  <c r="L39" i="7"/>
  <c r="M39" i="7" s="1"/>
  <c r="L737" i="6"/>
  <c r="M737" i="6" s="1"/>
  <c r="L200" i="5"/>
  <c r="M200" i="5" s="1"/>
  <c r="L480" i="5"/>
  <c r="M480" i="5" s="1"/>
  <c r="L608" i="5"/>
  <c r="M608" i="5" s="1"/>
  <c r="L491" i="5"/>
  <c r="M491" i="5" s="1"/>
  <c r="L544" i="6"/>
  <c r="M544" i="6" s="1"/>
  <c r="L843" i="5"/>
  <c r="M843" i="5" s="1"/>
  <c r="L168" i="5"/>
  <c r="M168" i="5" s="1"/>
  <c r="L835" i="5"/>
  <c r="M835" i="5" s="1"/>
  <c r="L234" i="5"/>
  <c r="M234" i="5" s="1"/>
  <c r="L737" i="5"/>
  <c r="M737" i="5" s="1"/>
  <c r="L589" i="5"/>
  <c r="M589" i="5" s="1"/>
  <c r="L218" i="5"/>
  <c r="M218" i="5" s="1"/>
  <c r="L209" i="5"/>
  <c r="M209" i="5" s="1"/>
  <c r="L176" i="5"/>
  <c r="M176" i="5" s="1"/>
  <c r="L184" i="5"/>
  <c r="M184" i="5" s="1"/>
  <c r="L42" i="7"/>
  <c r="M42" i="7" s="1"/>
  <c r="L530" i="6"/>
  <c r="M530" i="6" s="1"/>
  <c r="L558" i="6"/>
  <c r="M558" i="6" s="1"/>
  <c r="L196" i="5"/>
  <c r="M196" i="5" s="1"/>
  <c r="L492" i="5"/>
  <c r="M492" i="5" s="1"/>
  <c r="L229" i="5"/>
  <c r="M229" i="5" s="1"/>
  <c r="L496" i="5"/>
  <c r="M496" i="5" s="1"/>
  <c r="L854" i="5"/>
  <c r="M854" i="5" s="1"/>
  <c r="L201" i="5"/>
  <c r="M201" i="5" s="1"/>
  <c r="L601" i="5"/>
  <c r="M601" i="5" s="1"/>
  <c r="L712" i="5"/>
  <c r="M712" i="5" s="1"/>
  <c r="L724" i="5"/>
  <c r="M724" i="5" s="1"/>
  <c r="L185" i="5"/>
  <c r="M185" i="5" s="1"/>
  <c r="L853" i="5"/>
  <c r="M853" i="5" s="1"/>
  <c r="L731" i="5"/>
  <c r="M731" i="5" s="1"/>
  <c r="L136" i="5"/>
  <c r="M136" i="5" s="1"/>
  <c r="L718" i="5"/>
  <c r="M718" i="5" s="1"/>
  <c r="L34" i="7"/>
  <c r="M34" i="7" s="1"/>
  <c r="L703" i="6"/>
  <c r="M703" i="6" s="1"/>
  <c r="M706" i="6" s="1"/>
  <c r="O706" i="6" s="1"/>
  <c r="L571" i="6"/>
  <c r="M571" i="6" s="1"/>
  <c r="O10" i="5"/>
  <c r="L282" i="5" s="1"/>
  <c r="M282" i="5" s="1"/>
  <c r="M284" i="5" s="1"/>
  <c r="O284" i="5" s="1"/>
  <c r="P284" i="5" s="1"/>
  <c r="L484" i="5"/>
  <c r="M484" i="5" s="1"/>
  <c r="L204" i="5"/>
  <c r="M204" i="5" s="1"/>
  <c r="L859" i="5"/>
  <c r="M859" i="5" s="1"/>
  <c r="L188" i="5"/>
  <c r="M188" i="5" s="1"/>
  <c r="L844" i="5"/>
  <c r="M844" i="5" s="1"/>
  <c r="L221" i="5"/>
  <c r="M221" i="5" s="1"/>
  <c r="L192" i="5"/>
  <c r="M192" i="5" s="1"/>
  <c r="L488" i="5"/>
  <c r="M488" i="5" s="1"/>
  <c r="L504" i="5"/>
  <c r="M504" i="5" s="1"/>
  <c r="L500" i="5"/>
  <c r="M500" i="5" s="1"/>
  <c r="L566" i="5"/>
  <c r="L595" i="5"/>
  <c r="M595" i="5" s="1"/>
  <c r="L120" i="5"/>
  <c r="M120" i="5" s="1"/>
  <c r="L193" i="5"/>
  <c r="M193" i="5" s="1"/>
  <c r="L102" i="5"/>
  <c r="M102" i="5" s="1"/>
  <c r="L475" i="5"/>
  <c r="M475" i="5" s="1"/>
  <c r="L583" i="5"/>
  <c r="M583" i="5" s="1"/>
  <c r="L614" i="5"/>
  <c r="M614" i="5" s="1"/>
  <c r="L475" i="6"/>
  <c r="M475" i="6" s="1"/>
  <c r="L515" i="6"/>
  <c r="M515" i="6" s="1"/>
  <c r="O10" i="6"/>
  <c r="O628" i="5"/>
  <c r="P628" i="5" s="1"/>
  <c r="L568" i="5"/>
  <c r="M568" i="5" s="1"/>
  <c r="L123" i="5"/>
  <c r="M123" i="5" s="1"/>
  <c r="L127" i="5"/>
  <c r="M127" i="5" s="1"/>
  <c r="L156" i="5"/>
  <c r="M156" i="5" s="1"/>
  <c r="M158" i="5" s="1"/>
  <c r="O158" i="5" s="1"/>
  <c r="L565" i="5"/>
  <c r="M565" i="5" s="1"/>
  <c r="L150" i="5"/>
  <c r="M150" i="5" s="1"/>
  <c r="M152" i="5" s="1"/>
  <c r="O152" i="5" s="1"/>
  <c r="L131" i="5"/>
  <c r="M131" i="5" s="1"/>
  <c r="L119" i="5"/>
  <c r="M119" i="5" s="1"/>
  <c r="L153" i="5"/>
  <c r="M153" i="5" s="1"/>
  <c r="M155" i="5" s="1"/>
  <c r="O155" i="5" s="1"/>
  <c r="L139" i="5"/>
  <c r="M139" i="5" s="1"/>
  <c r="L144" i="5"/>
  <c r="M144" i="5" s="1"/>
  <c r="M146" i="5" s="1"/>
  <c r="O146" i="5" s="1"/>
  <c r="O810" i="5"/>
  <c r="P810" i="5" s="1"/>
  <c r="L167" i="5"/>
  <c r="M167" i="5" s="1"/>
  <c r="L476" i="5"/>
  <c r="M476" i="5" s="1"/>
  <c r="L233" i="5"/>
  <c r="M233" i="5" s="1"/>
  <c r="L849" i="5"/>
  <c r="M849" i="5" s="1"/>
  <c r="L217" i="5"/>
  <c r="M217" i="5" s="1"/>
  <c r="L237" i="5"/>
  <c r="M237" i="5" s="1"/>
  <c r="L175" i="5"/>
  <c r="M175" i="5" s="1"/>
  <c r="O200" i="6"/>
  <c r="O201" i="6" s="1"/>
  <c r="L488" i="6"/>
  <c r="M488" i="6" s="1"/>
  <c r="O818" i="5"/>
  <c r="P818" i="5" s="1"/>
  <c r="O226" i="6"/>
  <c r="O227" i="6" s="1"/>
  <c r="O212" i="6"/>
  <c r="O213" i="6" s="1"/>
  <c r="L143" i="6"/>
  <c r="M143" i="6" s="1"/>
  <c r="L142" i="6"/>
  <c r="L144" i="6"/>
  <c r="M144" i="6" s="1"/>
  <c r="M131" i="6"/>
  <c r="L132" i="6"/>
  <c r="M132" i="6" s="1"/>
  <c r="M123" i="6"/>
  <c r="M128" i="6" s="1"/>
  <c r="O128" i="6" s="1"/>
  <c r="L284" i="6"/>
  <c r="M270" i="6"/>
  <c r="H247" i="4"/>
  <c r="L769" i="5"/>
  <c r="M769" i="5" s="1"/>
  <c r="L763" i="5"/>
  <c r="M763" i="5" s="1"/>
  <c r="H253" i="4"/>
  <c r="O109" i="6"/>
  <c r="O110" i="6" s="1"/>
  <c r="O826" i="5"/>
  <c r="P826" i="5" s="1"/>
  <c r="O161" i="5"/>
  <c r="O814" i="5"/>
  <c r="P814" i="5" s="1"/>
  <c r="O245" i="6"/>
  <c r="O246" i="6" s="1"/>
  <c r="O263" i="6"/>
  <c r="O95" i="6"/>
  <c r="O188" i="6"/>
  <c r="O189" i="6" s="1"/>
  <c r="O190" i="6" s="1"/>
  <c r="O806" i="5"/>
  <c r="P806" i="5" s="1"/>
  <c r="O822" i="5"/>
  <c r="P822" i="5" s="1"/>
  <c r="O117" i="6"/>
  <c r="O9" i="5" l="1"/>
  <c r="L303" i="5" s="1"/>
  <c r="M303" i="5" s="1"/>
  <c r="L544" i="5"/>
  <c r="L551" i="5" s="1"/>
  <c r="L555" i="5" s="1"/>
  <c r="O9" i="7"/>
  <c r="M525" i="5"/>
  <c r="L598" i="5"/>
  <c r="M598" i="5" s="1"/>
  <c r="L586" i="5"/>
  <c r="M586" i="5" s="1"/>
  <c r="L611" i="5"/>
  <c r="M611" i="5" s="1"/>
  <c r="L715" i="5"/>
  <c r="M715" i="5" s="1"/>
  <c r="L623" i="5"/>
  <c r="M623" i="5" s="1"/>
  <c r="L132" i="5"/>
  <c r="M132" i="5" s="1"/>
  <c r="L734" i="5"/>
  <c r="M734" i="5" s="1"/>
  <c r="L479" i="5"/>
  <c r="M479" i="5" s="1"/>
  <c r="L222" i="5"/>
  <c r="M222" i="5" s="1"/>
  <c r="L617" i="5"/>
  <c r="M617" i="5" s="1"/>
  <c r="L604" i="5"/>
  <c r="M604" i="5" s="1"/>
  <c r="L487" i="5"/>
  <c r="M487" i="5" s="1"/>
  <c r="L495" i="5"/>
  <c r="M495" i="5" s="1"/>
  <c r="L172" i="5"/>
  <c r="M172" i="5" s="1"/>
  <c r="L839" i="5"/>
  <c r="M839" i="5" s="1"/>
  <c r="L848" i="5"/>
  <c r="M848" i="5" s="1"/>
  <c r="L197" i="5"/>
  <c r="M197" i="5" s="1"/>
  <c r="L858" i="5"/>
  <c r="M858" i="5" s="1"/>
  <c r="L230" i="5"/>
  <c r="M230" i="5" s="1"/>
  <c r="L106" i="5"/>
  <c r="M106" i="5" s="1"/>
  <c r="L740" i="5"/>
  <c r="M740" i="5" s="1"/>
  <c r="L238" i="5"/>
  <c r="M238" i="5" s="1"/>
  <c r="L189" i="5"/>
  <c r="M189" i="5" s="1"/>
  <c r="L569" i="5"/>
  <c r="M569" i="5" s="1"/>
  <c r="M570" i="5" s="1"/>
  <c r="O570" i="5" s="1"/>
  <c r="L592" i="5"/>
  <c r="M592" i="5" s="1"/>
  <c r="L140" i="5"/>
  <c r="M140" i="5" s="1"/>
  <c r="L746" i="5"/>
  <c r="M746" i="5" s="1"/>
  <c r="L213" i="5"/>
  <c r="M213" i="5" s="1"/>
  <c r="L503" i="5"/>
  <c r="M503" i="5" s="1"/>
  <c r="H894" i="5"/>
  <c r="L721" i="5"/>
  <c r="M721" i="5" s="1"/>
  <c r="L180" i="5"/>
  <c r="M180" i="5" s="1"/>
  <c r="L205" i="5"/>
  <c r="M205" i="5" s="1"/>
  <c r="L98" i="5"/>
  <c r="M98" i="5" s="1"/>
  <c r="L114" i="5"/>
  <c r="M114" i="5" s="1"/>
  <c r="L277" i="6"/>
  <c r="M277" i="6" s="1"/>
  <c r="L572" i="6"/>
  <c r="M572" i="6" s="1"/>
  <c r="L354" i="6"/>
  <c r="M354" i="6" s="1"/>
  <c r="L330" i="6"/>
  <c r="M330" i="6" s="1"/>
  <c r="L342" i="6"/>
  <c r="M342" i="6" s="1"/>
  <c r="L379" i="6"/>
  <c r="M379" i="6" s="1"/>
  <c r="L545" i="6"/>
  <c r="M545" i="6" s="1"/>
  <c r="L489" i="6"/>
  <c r="M489" i="6" s="1"/>
  <c r="L440" i="6"/>
  <c r="M440" i="6" s="1"/>
  <c r="L516" i="6"/>
  <c r="M516" i="6" s="1"/>
  <c r="L426" i="6"/>
  <c r="M426" i="6" s="1"/>
  <c r="L291" i="6"/>
  <c r="M291" i="6" s="1"/>
  <c r="L391" i="6"/>
  <c r="M391" i="6" s="1"/>
  <c r="L367" i="6"/>
  <c r="M367" i="6" s="1"/>
  <c r="L305" i="6"/>
  <c r="M305" i="6" s="1"/>
  <c r="L318" i="6"/>
  <c r="M318" i="6" s="1"/>
  <c r="G900" i="5"/>
  <c r="H900" i="5" s="1"/>
  <c r="H896" i="5"/>
  <c r="H895" i="5"/>
  <c r="G899" i="5"/>
  <c r="H899" i="5" s="1"/>
  <c r="H902" i="5" s="1"/>
  <c r="H395" i="5"/>
  <c r="M398" i="5"/>
  <c r="L409" i="5"/>
  <c r="H397" i="5"/>
  <c r="G408" i="5"/>
  <c r="M402" i="5"/>
  <c r="L413" i="5"/>
  <c r="H398" i="5"/>
  <c r="G409" i="5"/>
  <c r="M544" i="5"/>
  <c r="L328" i="5"/>
  <c r="L343" i="5"/>
  <c r="M343" i="5" s="1"/>
  <c r="M349" i="5" s="1"/>
  <c r="O349" i="5" s="1"/>
  <c r="L357" i="5"/>
  <c r="M357" i="5" s="1"/>
  <c r="M363" i="5" s="1"/>
  <c r="O363" i="5" s="1"/>
  <c r="P363" i="5" s="1"/>
  <c r="L773" i="6"/>
  <c r="M773" i="6" s="1"/>
  <c r="M776" i="6" s="1"/>
  <c r="O776" i="6" s="1"/>
  <c r="F12" i="20"/>
  <c r="L678" i="5"/>
  <c r="M678" i="5" s="1"/>
  <c r="M680" i="5" s="1"/>
  <c r="O680" i="5" s="1"/>
  <c r="P680" i="5" s="1"/>
  <c r="L675" i="5"/>
  <c r="M675" i="5" s="1"/>
  <c r="M677" i="5" s="1"/>
  <c r="O677" i="5" s="1"/>
  <c r="P677" i="5" s="1"/>
  <c r="I99" i="4"/>
  <c r="L893" i="5" s="1"/>
  <c r="G100" i="4"/>
  <c r="I100" i="4" s="1"/>
  <c r="L733" i="5"/>
  <c r="M733" i="5" s="1"/>
  <c r="L610" i="5"/>
  <c r="M610" i="5" s="1"/>
  <c r="L720" i="5"/>
  <c r="M720" i="5" s="1"/>
  <c r="L524" i="5"/>
  <c r="L474" i="5"/>
  <c r="M474" i="5" s="1"/>
  <c r="M477" i="5" s="1"/>
  <c r="O477" i="5" s="1"/>
  <c r="P477" i="5" s="1"/>
  <c r="L166" i="5"/>
  <c r="M166" i="5" s="1"/>
  <c r="M169" i="5" s="1"/>
  <c r="O169" i="5" s="1"/>
  <c r="L842" i="5"/>
  <c r="M842" i="5" s="1"/>
  <c r="L107" i="5"/>
  <c r="M107" i="5" s="1"/>
  <c r="L141" i="5"/>
  <c r="M141" i="5" s="1"/>
  <c r="L191" i="5"/>
  <c r="M191" i="5" s="1"/>
  <c r="M194" i="5" s="1"/>
  <c r="O194" i="5" s="1"/>
  <c r="L133" i="5"/>
  <c r="M133" i="5" s="1"/>
  <c r="M134" i="5" s="1"/>
  <c r="O134" i="5" s="1"/>
  <c r="L95" i="5"/>
  <c r="M95" i="5" s="1"/>
  <c r="L768" i="5"/>
  <c r="M768" i="5" s="1"/>
  <c r="M773" i="5" s="1"/>
  <c r="O773" i="5" s="1"/>
  <c r="P773" i="5" s="1"/>
  <c r="L847" i="5"/>
  <c r="M847" i="5" s="1"/>
  <c r="L224" i="5"/>
  <c r="M224" i="5" s="1"/>
  <c r="M227" i="5" s="1"/>
  <c r="O227" i="5" s="1"/>
  <c r="L129" i="5"/>
  <c r="M129" i="5" s="1"/>
  <c r="M130" i="5" s="1"/>
  <c r="O130" i="5" s="1"/>
  <c r="L838" i="5"/>
  <c r="M838" i="5" s="1"/>
  <c r="L228" i="5"/>
  <c r="M228" i="5" s="1"/>
  <c r="L591" i="5"/>
  <c r="M591" i="5" s="1"/>
  <c r="L220" i="5"/>
  <c r="M220" i="5" s="1"/>
  <c r="L137" i="5"/>
  <c r="M137" i="5" s="1"/>
  <c r="M138" i="5" s="1"/>
  <c r="O138" i="5" s="1"/>
  <c r="L187" i="5"/>
  <c r="M187" i="5" s="1"/>
  <c r="L619" i="5"/>
  <c r="M619" i="5" s="1"/>
  <c r="M621" i="5" s="1"/>
  <c r="O621" i="5" s="1"/>
  <c r="P621" i="5" s="1"/>
  <c r="L577" i="5"/>
  <c r="M577" i="5" s="1"/>
  <c r="M579" i="5" s="1"/>
  <c r="O579" i="5" s="1"/>
  <c r="P579" i="5" s="1"/>
  <c r="L603" i="5"/>
  <c r="M603" i="5" s="1"/>
  <c r="L486" i="5"/>
  <c r="M486" i="5" s="1"/>
  <c r="L125" i="5"/>
  <c r="M125" i="5" s="1"/>
  <c r="M126" i="5" s="1"/>
  <c r="O126" i="5" s="1"/>
  <c r="L723" i="5"/>
  <c r="M723" i="5" s="1"/>
  <c r="M725" i="5" s="1"/>
  <c r="O725" i="5" s="1"/>
  <c r="P725" i="5" s="1"/>
  <c r="L597" i="5"/>
  <c r="M597" i="5" s="1"/>
  <c r="M599" i="5" s="1"/>
  <c r="O599" i="5" s="1"/>
  <c r="P599" i="5" s="1"/>
  <c r="L622" i="5"/>
  <c r="M622" i="5" s="1"/>
  <c r="L550" i="5"/>
  <c r="M550" i="5" s="1"/>
  <c r="L99" i="5"/>
  <c r="M99" i="5" s="1"/>
  <c r="L498" i="5"/>
  <c r="M498" i="5" s="1"/>
  <c r="M501" i="5" s="1"/>
  <c r="O501" i="5" s="1"/>
  <c r="P501" i="5" s="1"/>
  <c r="L211" i="5"/>
  <c r="M211" i="5" s="1"/>
  <c r="L199" i="5"/>
  <c r="M199" i="5" s="1"/>
  <c r="M202" i="5" s="1"/>
  <c r="O202" i="5" s="1"/>
  <c r="L236" i="5"/>
  <c r="M236" i="5" s="1"/>
  <c r="L111" i="5"/>
  <c r="M111" i="5" s="1"/>
  <c r="L714" i="5"/>
  <c r="M714" i="5" s="1"/>
  <c r="M716" i="5" s="1"/>
  <c r="O716" i="5" s="1"/>
  <c r="P716" i="5" s="1"/>
  <c r="L616" i="5"/>
  <c r="M616" i="5" s="1"/>
  <c r="M618" i="5" s="1"/>
  <c r="O618" i="5" s="1"/>
  <c r="P618" i="5" s="1"/>
  <c r="L490" i="5"/>
  <c r="M490" i="5" s="1"/>
  <c r="M493" i="5" s="1"/>
  <c r="O493" i="5" s="1"/>
  <c r="P493" i="5" s="1"/>
  <c r="L717" i="5"/>
  <c r="M717" i="5" s="1"/>
  <c r="M719" i="5" s="1"/>
  <c r="O719" i="5" s="1"/>
  <c r="P719" i="5" s="1"/>
  <c r="L482" i="5"/>
  <c r="M482" i="5" s="1"/>
  <c r="M485" i="5" s="1"/>
  <c r="O485" i="5" s="1"/>
  <c r="P485" i="5" s="1"/>
  <c r="L207" i="5"/>
  <c r="M207" i="5" s="1"/>
  <c r="M210" i="5" s="1"/>
  <c r="O210" i="5" s="1"/>
  <c r="L203" i="5"/>
  <c r="M203" i="5" s="1"/>
  <c r="L216" i="5"/>
  <c r="M216" i="5" s="1"/>
  <c r="M219" i="5" s="1"/>
  <c r="O219" i="5" s="1"/>
  <c r="L762" i="5"/>
  <c r="M762" i="5" s="1"/>
  <c r="M767" i="5" s="1"/>
  <c r="O767" i="5" s="1"/>
  <c r="P767" i="5" s="1"/>
  <c r="L103" i="5"/>
  <c r="M103" i="5" s="1"/>
  <c r="L562" i="5"/>
  <c r="M562" i="5" s="1"/>
  <c r="L502" i="5"/>
  <c r="M502" i="5" s="1"/>
  <c r="L506" i="5"/>
  <c r="L195" i="5"/>
  <c r="M195" i="5" s="1"/>
  <c r="M198" i="5" s="1"/>
  <c r="O198" i="5" s="1"/>
  <c r="L174" i="5"/>
  <c r="M174" i="5" s="1"/>
  <c r="M177" i="5" s="1"/>
  <c r="O177" i="5" s="1"/>
  <c r="L183" i="5"/>
  <c r="M183" i="5" s="1"/>
  <c r="M186" i="5" s="1"/>
  <c r="O186" i="5" s="1"/>
  <c r="L582" i="5"/>
  <c r="M582" i="5" s="1"/>
  <c r="M584" i="5" s="1"/>
  <c r="O584" i="5" s="1"/>
  <c r="L607" i="5"/>
  <c r="M607" i="5" s="1"/>
  <c r="M609" i="5" s="1"/>
  <c r="O609" i="5" s="1"/>
  <c r="P609" i="5" s="1"/>
  <c r="L613" i="5"/>
  <c r="M613" i="5" s="1"/>
  <c r="M615" i="5" s="1"/>
  <c r="O615" i="5" s="1"/>
  <c r="P615" i="5" s="1"/>
  <c r="L121" i="5"/>
  <c r="M121" i="5" s="1"/>
  <c r="M122" i="5" s="1"/>
  <c r="O122" i="5" s="1"/>
  <c r="L726" i="5"/>
  <c r="M726" i="5" s="1"/>
  <c r="M728" i="5" s="1"/>
  <c r="O728" i="5" s="1"/>
  <c r="P728" i="5" s="1"/>
  <c r="L711" i="5"/>
  <c r="M711" i="5" s="1"/>
  <c r="M713" i="5" s="1"/>
  <c r="O713" i="5" s="1"/>
  <c r="P713" i="5" s="1"/>
  <c r="L558" i="5"/>
  <c r="M558" i="5" s="1"/>
  <c r="L585" i="5"/>
  <c r="M585" i="5" s="1"/>
  <c r="L494" i="5"/>
  <c r="M494" i="5" s="1"/>
  <c r="L730" i="5"/>
  <c r="M730" i="5" s="1"/>
  <c r="M732" i="5" s="1"/>
  <c r="O732" i="5" s="1"/>
  <c r="P732" i="5" s="1"/>
  <c r="L543" i="5"/>
  <c r="M543" i="5" s="1"/>
  <c r="L736" i="5"/>
  <c r="M736" i="5" s="1"/>
  <c r="M738" i="5" s="1"/>
  <c r="O738" i="5" s="1"/>
  <c r="P738" i="5" s="1"/>
  <c r="L739" i="5"/>
  <c r="M739" i="5" s="1"/>
  <c r="L742" i="5"/>
  <c r="M742" i="5" s="1"/>
  <c r="M744" i="5" s="1"/>
  <c r="O744" i="5" s="1"/>
  <c r="P744" i="5" s="1"/>
  <c r="L600" i="5"/>
  <c r="M600" i="5" s="1"/>
  <c r="M602" i="5" s="1"/>
  <c r="O602" i="5" s="1"/>
  <c r="P602" i="5" s="1"/>
  <c r="L478" i="5"/>
  <c r="M478" i="5" s="1"/>
  <c r="L115" i="5"/>
  <c r="M115" i="5" s="1"/>
  <c r="L852" i="5"/>
  <c r="M852" i="5" s="1"/>
  <c r="L178" i="5"/>
  <c r="M178" i="5" s="1"/>
  <c r="M181" i="5" s="1"/>
  <c r="O181" i="5" s="1"/>
  <c r="L232" i="5"/>
  <c r="M232" i="5" s="1"/>
  <c r="M235" i="5" s="1"/>
  <c r="O235" i="5" s="1"/>
  <c r="L857" i="5"/>
  <c r="M857" i="5" s="1"/>
  <c r="L745" i="5"/>
  <c r="M745" i="5" s="1"/>
  <c r="L170" i="5"/>
  <c r="M170" i="5" s="1"/>
  <c r="L588" i="5"/>
  <c r="M588" i="5" s="1"/>
  <c r="M590" i="5" s="1"/>
  <c r="O590" i="5" s="1"/>
  <c r="P590" i="5" s="1"/>
  <c r="L594" i="5"/>
  <c r="M594" i="5" s="1"/>
  <c r="M596" i="5" s="1"/>
  <c r="O596" i="5" s="1"/>
  <c r="P596" i="5" s="1"/>
  <c r="L834" i="5"/>
  <c r="M834" i="5" s="1"/>
  <c r="L571" i="5"/>
  <c r="M571" i="5" s="1"/>
  <c r="L109" i="5"/>
  <c r="M109" i="5" s="1"/>
  <c r="L574" i="5"/>
  <c r="M574" i="5" s="1"/>
  <c r="L113" i="5"/>
  <c r="M113" i="5" s="1"/>
  <c r="L97" i="5"/>
  <c r="M97" i="5" s="1"/>
  <c r="L101" i="5"/>
  <c r="M101" i="5" s="1"/>
  <c r="L93" i="5"/>
  <c r="M93" i="5" s="1"/>
  <c r="L105" i="5"/>
  <c r="M105" i="5" s="1"/>
  <c r="I16" i="4"/>
  <c r="L682" i="5" s="1"/>
  <c r="M682" i="5" s="1"/>
  <c r="G17" i="4"/>
  <c r="L296" i="6"/>
  <c r="M296" i="6" s="1"/>
  <c r="L275" i="6"/>
  <c r="M275" i="6" s="1"/>
  <c r="L303" i="6"/>
  <c r="M303" i="6" s="1"/>
  <c r="L268" i="6"/>
  <c r="I272" i="4"/>
  <c r="I271" i="4"/>
  <c r="L319" i="5"/>
  <c r="M319" i="5" s="1"/>
  <c r="L324" i="5"/>
  <c r="M324" i="5" s="1"/>
  <c r="L320" i="5"/>
  <c r="M320" i="5" s="1"/>
  <c r="G176" i="4"/>
  <c r="I175" i="4"/>
  <c r="L508" i="5" s="1"/>
  <c r="L514" i="6"/>
  <c r="M514" i="6" s="1"/>
  <c r="L390" i="6"/>
  <c r="M390" i="6" s="1"/>
  <c r="L283" i="6"/>
  <c r="M283" i="6" s="1"/>
  <c r="L353" i="6"/>
  <c r="M353" i="6" s="1"/>
  <c r="L474" i="6"/>
  <c r="M474" i="6" s="1"/>
  <c r="M485" i="6" s="1"/>
  <c r="O485" i="6" s="1"/>
  <c r="L304" i="6"/>
  <c r="M304" i="6" s="1"/>
  <c r="L720" i="6"/>
  <c r="M720" i="6" s="1"/>
  <c r="L311" i="6"/>
  <c r="M311" i="6" s="1"/>
  <c r="M313" i="6" s="1"/>
  <c r="O313" i="6" s="1"/>
  <c r="L416" i="6"/>
  <c r="M416" i="6" s="1"/>
  <c r="M420" i="6" s="1"/>
  <c r="O420" i="6" s="1"/>
  <c r="L543" i="6"/>
  <c r="M543" i="6" s="1"/>
  <c r="L329" i="6"/>
  <c r="M329" i="6" s="1"/>
  <c r="L714" i="6"/>
  <c r="M714" i="6" s="1"/>
  <c r="L384" i="6"/>
  <c r="M384" i="6" s="1"/>
  <c r="M386" i="6" s="1"/>
  <c r="O386" i="6" s="1"/>
  <c r="L366" i="6"/>
  <c r="M366" i="6" s="1"/>
  <c r="L430" i="6"/>
  <c r="M430" i="6" s="1"/>
  <c r="M434" i="6" s="1"/>
  <c r="O434" i="6" s="1"/>
  <c r="L423" i="6"/>
  <c r="M423" i="6" s="1"/>
  <c r="L276" i="6"/>
  <c r="M276" i="6" s="1"/>
  <c r="L341" i="6"/>
  <c r="M341" i="6" s="1"/>
  <c r="L500" i="6"/>
  <c r="M500" i="6" s="1"/>
  <c r="M503" i="6" s="1"/>
  <c r="M512" i="6" s="1"/>
  <c r="O512" i="6" s="1"/>
  <c r="L360" i="6"/>
  <c r="M360" i="6" s="1"/>
  <c r="M362" i="6" s="1"/>
  <c r="O362" i="6" s="1"/>
  <c r="L372" i="6"/>
  <c r="M372" i="6" s="1"/>
  <c r="M374" i="6" s="1"/>
  <c r="O374" i="6" s="1"/>
  <c r="L437" i="6"/>
  <c r="M437" i="6" s="1"/>
  <c r="L323" i="6"/>
  <c r="M323" i="6" s="1"/>
  <c r="M325" i="6" s="1"/>
  <c r="O325" i="6" s="1"/>
  <c r="L487" i="6"/>
  <c r="M487" i="6" s="1"/>
  <c r="L726" i="6"/>
  <c r="M726" i="6" s="1"/>
  <c r="L297" i="6"/>
  <c r="M297" i="6" s="1"/>
  <c r="L529" i="6"/>
  <c r="M529" i="6" s="1"/>
  <c r="M532" i="6" s="1"/>
  <c r="M541" i="6" s="1"/>
  <c r="O541" i="6" s="1"/>
  <c r="L378" i="6"/>
  <c r="M378" i="6" s="1"/>
  <c r="L570" i="6"/>
  <c r="M570" i="6" s="1"/>
  <c r="L335" i="6"/>
  <c r="M335" i="6" s="1"/>
  <c r="M337" i="6" s="1"/>
  <c r="O337" i="6" s="1"/>
  <c r="L269" i="6"/>
  <c r="M269" i="6" s="1"/>
  <c r="L402" i="6"/>
  <c r="M402" i="6" s="1"/>
  <c r="M406" i="6" s="1"/>
  <c r="O406" i="6" s="1"/>
  <c r="L409" i="6"/>
  <c r="M409" i="6" s="1"/>
  <c r="M413" i="6" s="1"/>
  <c r="O413" i="6" s="1"/>
  <c r="L557" i="6"/>
  <c r="M557" i="6" s="1"/>
  <c r="M568" i="6" s="1"/>
  <c r="O568" i="6" s="1"/>
  <c r="L290" i="6"/>
  <c r="M290" i="6" s="1"/>
  <c r="L317" i="6"/>
  <c r="M317" i="6" s="1"/>
  <c r="L347" i="6"/>
  <c r="M347" i="6" s="1"/>
  <c r="M349" i="6" s="1"/>
  <c r="O349" i="6" s="1"/>
  <c r="L33" i="7"/>
  <c r="M33" i="7" s="1"/>
  <c r="L25" i="7"/>
  <c r="M25" i="7" s="1"/>
  <c r="I56" i="4"/>
  <c r="I11" i="7" s="1"/>
  <c r="G57" i="4"/>
  <c r="L457" i="5"/>
  <c r="M457" i="5" s="1"/>
  <c r="L451" i="5"/>
  <c r="M451" i="5" s="1"/>
  <c r="L463" i="5"/>
  <c r="M463" i="5" s="1"/>
  <c r="L371" i="5"/>
  <c r="M371" i="5" s="1"/>
  <c r="M377" i="5" s="1"/>
  <c r="O377" i="5" s="1"/>
  <c r="P377" i="5" s="1"/>
  <c r="L461" i="6"/>
  <c r="M461" i="6" s="1"/>
  <c r="M741" i="6"/>
  <c r="O741" i="6" s="1"/>
  <c r="O742" i="6" s="1"/>
  <c r="H573" i="5"/>
  <c r="M566" i="5"/>
  <c r="M567" i="5" s="1"/>
  <c r="O567" i="5" s="1"/>
  <c r="L572" i="5"/>
  <c r="H576" i="5"/>
  <c r="M555" i="5"/>
  <c r="M556" i="5" s="1"/>
  <c r="O556" i="5" s="1"/>
  <c r="P556" i="5" s="1"/>
  <c r="L559" i="5"/>
  <c r="L313" i="5"/>
  <c r="M313" i="5" s="1"/>
  <c r="L308" i="5"/>
  <c r="M308" i="5" s="1"/>
  <c r="L881" i="5"/>
  <c r="L298" i="5"/>
  <c r="M298" i="5" s="1"/>
  <c r="I82" i="4"/>
  <c r="H84" i="4"/>
  <c r="H343" i="4"/>
  <c r="I342" i="4"/>
  <c r="L464" i="6"/>
  <c r="M464" i="6" s="1"/>
  <c r="L336" i="5"/>
  <c r="M336" i="5" s="1"/>
  <c r="M342" i="5" s="1"/>
  <c r="O342" i="5" s="1"/>
  <c r="P342" i="5" s="1"/>
  <c r="I239" i="4"/>
  <c r="M44" i="7"/>
  <c r="N44" i="7" s="1"/>
  <c r="O44" i="7" s="1"/>
  <c r="M551" i="5"/>
  <c r="L444" i="6"/>
  <c r="M444" i="6" s="1"/>
  <c r="L466" i="5"/>
  <c r="M466" i="5" s="1"/>
  <c r="L446" i="6"/>
  <c r="M446" i="6" s="1"/>
  <c r="L249" i="5"/>
  <c r="M249" i="5" s="1"/>
  <c r="L460" i="5"/>
  <c r="M460" i="5" s="1"/>
  <c r="M462" i="5" s="1"/>
  <c r="O462" i="5" s="1"/>
  <c r="L245" i="5"/>
  <c r="M245" i="5" s="1"/>
  <c r="L456" i="6"/>
  <c r="M456" i="6" s="1"/>
  <c r="L265" i="5"/>
  <c r="M265" i="5" s="1"/>
  <c r="L459" i="6"/>
  <c r="M459" i="6" s="1"/>
  <c r="L466" i="6"/>
  <c r="M466" i="6" s="1"/>
  <c r="L454" i="6"/>
  <c r="M454" i="6" s="1"/>
  <c r="L449" i="6"/>
  <c r="M449" i="6" s="1"/>
  <c r="L454" i="5"/>
  <c r="L262" i="5"/>
  <c r="M262" i="5" s="1"/>
  <c r="L350" i="5"/>
  <c r="M350" i="5" s="1"/>
  <c r="M356" i="5" s="1"/>
  <c r="O356" i="5" s="1"/>
  <c r="L259" i="5"/>
  <c r="M259" i="5" s="1"/>
  <c r="L255" i="5"/>
  <c r="M255" i="5" s="1"/>
  <c r="L323" i="5"/>
  <c r="M323" i="5" s="1"/>
  <c r="L378" i="5"/>
  <c r="M378" i="5" s="1"/>
  <c r="M384" i="5" s="1"/>
  <c r="O384" i="5" s="1"/>
  <c r="P384" i="5" s="1"/>
  <c r="L252" i="5"/>
  <c r="M252" i="5" s="1"/>
  <c r="L294" i="5"/>
  <c r="M294" i="5" s="1"/>
  <c r="L364" i="5"/>
  <c r="M364" i="5" s="1"/>
  <c r="M370" i="5" s="1"/>
  <c r="O370" i="5" s="1"/>
  <c r="P370" i="5" s="1"/>
  <c r="M137" i="6"/>
  <c r="O137" i="6" s="1"/>
  <c r="M142" i="6"/>
  <c r="M148" i="6" s="1"/>
  <c r="O148" i="6" s="1"/>
  <c r="L151" i="6"/>
  <c r="H254" i="4"/>
  <c r="M284" i="6"/>
  <c r="L298" i="6"/>
  <c r="M298" i="6" s="1"/>
  <c r="M587" i="5" l="1"/>
  <c r="O587" i="5" s="1"/>
  <c r="P587" i="5" s="1"/>
  <c r="M481" i="5"/>
  <c r="O481" i="5" s="1"/>
  <c r="P481" i="5" s="1"/>
  <c r="M223" i="5"/>
  <c r="O223" i="5" s="1"/>
  <c r="M612" i="5"/>
  <c r="O612" i="5" s="1"/>
  <c r="P612" i="5" s="1"/>
  <c r="M498" i="6"/>
  <c r="O498" i="6" s="1"/>
  <c r="M343" i="6"/>
  <c r="O343" i="6" s="1"/>
  <c r="M214" i="5"/>
  <c r="O214" i="5" s="1"/>
  <c r="M190" i="5"/>
  <c r="O190" i="5" s="1"/>
  <c r="M368" i="6"/>
  <c r="O368" i="6" s="1"/>
  <c r="M392" i="6"/>
  <c r="O392" i="6" s="1"/>
  <c r="M505" i="5"/>
  <c r="O505" i="5" s="1"/>
  <c r="P505" i="5" s="1"/>
  <c r="M605" i="5"/>
  <c r="O605" i="5" s="1"/>
  <c r="P605" i="5" s="1"/>
  <c r="M593" i="5"/>
  <c r="O593" i="5" s="1"/>
  <c r="P593" i="5" s="1"/>
  <c r="M735" i="5"/>
  <c r="O735" i="5" s="1"/>
  <c r="P735" i="5" s="1"/>
  <c r="M100" i="5"/>
  <c r="O100" i="5" s="1"/>
  <c r="M239" i="5"/>
  <c r="O239" i="5" s="1"/>
  <c r="M624" i="5"/>
  <c r="O624" i="5" s="1"/>
  <c r="P624" i="5" s="1"/>
  <c r="M231" i="5"/>
  <c r="O231" i="5" s="1"/>
  <c r="M741" i="5"/>
  <c r="O741" i="5" s="1"/>
  <c r="P741" i="5" s="1"/>
  <c r="M441" i="6"/>
  <c r="O441" i="6" s="1"/>
  <c r="M546" i="6"/>
  <c r="M555" i="6" s="1"/>
  <c r="O555" i="6" s="1"/>
  <c r="M112" i="5"/>
  <c r="O112" i="5" s="1"/>
  <c r="M747" i="5"/>
  <c r="O747" i="5" s="1"/>
  <c r="P747" i="5" s="1"/>
  <c r="M142" i="5"/>
  <c r="O142" i="5" s="1"/>
  <c r="M722" i="5"/>
  <c r="O722" i="5" s="1"/>
  <c r="P722" i="5" s="1"/>
  <c r="M319" i="6"/>
  <c r="O319" i="6" s="1"/>
  <c r="M173" i="5"/>
  <c r="O173" i="5" s="1"/>
  <c r="M497" i="5"/>
  <c r="O497" i="5" s="1"/>
  <c r="P497" i="5" s="1"/>
  <c r="M206" i="5"/>
  <c r="O206" i="5" s="1"/>
  <c r="M489" i="5"/>
  <c r="O489" i="5" s="1"/>
  <c r="P489" i="5" s="1"/>
  <c r="M380" i="6"/>
  <c r="O380" i="6" s="1"/>
  <c r="M355" i="6"/>
  <c r="O355" i="6" s="1"/>
  <c r="M427" i="6"/>
  <c r="O427" i="6" s="1"/>
  <c r="M581" i="6"/>
  <c r="O581" i="6" s="1"/>
  <c r="M517" i="6"/>
  <c r="M526" i="6" s="1"/>
  <c r="O526" i="6" s="1"/>
  <c r="M331" i="6"/>
  <c r="O331" i="6" s="1"/>
  <c r="L897" i="5"/>
  <c r="M893" i="5"/>
  <c r="H898" i="5"/>
  <c r="P584" i="5"/>
  <c r="L888" i="5"/>
  <c r="M881" i="5"/>
  <c r="M891" i="5"/>
  <c r="L420" i="5"/>
  <c r="M409" i="5"/>
  <c r="H406" i="5"/>
  <c r="M413" i="5"/>
  <c r="L424" i="5"/>
  <c r="H409" i="5"/>
  <c r="G420" i="5"/>
  <c r="H408" i="5"/>
  <c r="G419" i="5"/>
  <c r="M454" i="5"/>
  <c r="L397" i="5"/>
  <c r="M328" i="5"/>
  <c r="M334" i="5" s="1"/>
  <c r="O334" i="5" s="1"/>
  <c r="P334" i="5" s="1"/>
  <c r="L386" i="5"/>
  <c r="G12" i="20"/>
  <c r="M12" i="20" s="1"/>
  <c r="F13" i="20"/>
  <c r="M96" i="5"/>
  <c r="O96" i="5" s="1"/>
  <c r="M552" i="5"/>
  <c r="O552" i="5" s="1"/>
  <c r="P552" i="5" s="1"/>
  <c r="L777" i="6"/>
  <c r="M777" i="6" s="1"/>
  <c r="M780" i="6" s="1"/>
  <c r="O780" i="6" s="1"/>
  <c r="M104" i="5"/>
  <c r="O104" i="5" s="1"/>
  <c r="M108" i="5"/>
  <c r="O108" i="5" s="1"/>
  <c r="I11" i="6"/>
  <c r="M116" i="5"/>
  <c r="O116" i="5" s="1"/>
  <c r="I11" i="5"/>
  <c r="L469" i="5" s="1"/>
  <c r="M469" i="5" s="1"/>
  <c r="M471" i="5" s="1"/>
  <c r="O471" i="5" s="1"/>
  <c r="P471" i="5" s="1"/>
  <c r="M508" i="5"/>
  <c r="L517" i="5"/>
  <c r="M517" i="5" s="1"/>
  <c r="I17" i="4"/>
  <c r="G18" i="4"/>
  <c r="L785" i="5"/>
  <c r="M785" i="5" s="1"/>
  <c r="M788" i="5" s="1"/>
  <c r="O788" i="5" s="1"/>
  <c r="P788" i="5" s="1"/>
  <c r="L781" i="5"/>
  <c r="M781" i="5" s="1"/>
  <c r="M784" i="5" s="1"/>
  <c r="O784" i="5" s="1"/>
  <c r="P784" i="5" s="1"/>
  <c r="L789" i="5"/>
  <c r="M789" i="5" s="1"/>
  <c r="M792" i="5" s="1"/>
  <c r="O792" i="5" s="1"/>
  <c r="P792" i="5" s="1"/>
  <c r="L793" i="5"/>
  <c r="M793" i="5" s="1"/>
  <c r="M796" i="5" s="1"/>
  <c r="O796" i="5" s="1"/>
  <c r="P796" i="5" s="1"/>
  <c r="L797" i="5"/>
  <c r="M797" i="5" s="1"/>
  <c r="M800" i="5" s="1"/>
  <c r="O800" i="5" s="1"/>
  <c r="P800" i="5" s="1"/>
  <c r="O11" i="6"/>
  <c r="O11" i="7"/>
  <c r="O11" i="5"/>
  <c r="M299" i="6"/>
  <c r="O299" i="6" s="1"/>
  <c r="M326" i="5"/>
  <c r="O326" i="5" s="1"/>
  <c r="M322" i="5"/>
  <c r="O322" i="5" s="1"/>
  <c r="M278" i="6"/>
  <c r="O278" i="6" s="1"/>
  <c r="M268" i="6"/>
  <c r="M271" i="6" s="1"/>
  <c r="O271" i="6" s="1"/>
  <c r="L282" i="6"/>
  <c r="L515" i="5"/>
  <c r="M515" i="5" s="1"/>
  <c r="M506" i="5"/>
  <c r="I57" i="4"/>
  <c r="G58" i="4"/>
  <c r="I58" i="4" s="1"/>
  <c r="G177" i="4"/>
  <c r="I177" i="4" s="1"/>
  <c r="I176" i="4"/>
  <c r="M524" i="5"/>
  <c r="L534" i="5"/>
  <c r="M534" i="5" s="1"/>
  <c r="L275" i="5"/>
  <c r="M275" i="5" s="1"/>
  <c r="M278" i="5" s="1"/>
  <c r="O278" i="5" s="1"/>
  <c r="P278" i="5" s="1"/>
  <c r="L280" i="5"/>
  <c r="M280" i="5" s="1"/>
  <c r="M281" i="5" s="1"/>
  <c r="O281" i="5" s="1"/>
  <c r="P281" i="5" s="1"/>
  <c r="L270" i="5"/>
  <c r="M270" i="5" s="1"/>
  <c r="M273" i="5" s="1"/>
  <c r="O273" i="5" s="1"/>
  <c r="P273" i="5" s="1"/>
  <c r="M306" i="6"/>
  <c r="O306" i="6" s="1"/>
  <c r="M572" i="5"/>
  <c r="M573" i="5" s="1"/>
  <c r="O573" i="5" s="1"/>
  <c r="P573" i="5" s="1"/>
  <c r="L575" i="5"/>
  <c r="M575" i="5" s="1"/>
  <c r="M576" i="5" s="1"/>
  <c r="O576" i="5" s="1"/>
  <c r="P576" i="5" s="1"/>
  <c r="L563" i="5"/>
  <c r="M563" i="5" s="1"/>
  <c r="M564" i="5" s="1"/>
  <c r="O564" i="5" s="1"/>
  <c r="P564" i="5" s="1"/>
  <c r="M559" i="5"/>
  <c r="M560" i="5" s="1"/>
  <c r="O560" i="5" s="1"/>
  <c r="P560" i="5" s="1"/>
  <c r="I84" i="4"/>
  <c r="H85" i="4"/>
  <c r="H344" i="4"/>
  <c r="I343" i="4"/>
  <c r="I240" i="4"/>
  <c r="H255" i="4"/>
  <c r="L153" i="6"/>
  <c r="M153" i="6" s="1"/>
  <c r="L152" i="6"/>
  <c r="M151" i="6"/>
  <c r="L160" i="6"/>
  <c r="L162" i="6"/>
  <c r="M162" i="6" s="1"/>
  <c r="L901" i="5" l="1"/>
  <c r="M901" i="5" s="1"/>
  <c r="M897" i="5"/>
  <c r="M888" i="5"/>
  <c r="L895" i="5"/>
  <c r="H417" i="5"/>
  <c r="M397" i="5"/>
  <c r="M406" i="5" s="1"/>
  <c r="O406" i="5" s="1"/>
  <c r="P406" i="5" s="1"/>
  <c r="L419" i="5"/>
  <c r="M386" i="5"/>
  <c r="M395" i="5" s="1"/>
  <c r="O395" i="5" s="1"/>
  <c r="P395" i="5" s="1"/>
  <c r="L408" i="5"/>
  <c r="H419" i="5"/>
  <c r="G430" i="5"/>
  <c r="M424" i="5"/>
  <c r="L435" i="5"/>
  <c r="M420" i="5"/>
  <c r="L431" i="5"/>
  <c r="H420" i="5"/>
  <c r="G431" i="5"/>
  <c r="L240" i="5"/>
  <c r="M240" i="5" s="1"/>
  <c r="F14" i="20"/>
  <c r="G13" i="20"/>
  <c r="M13" i="20" s="1"/>
  <c r="L455" i="6"/>
  <c r="M455" i="6" s="1"/>
  <c r="M457" i="6" s="1"/>
  <c r="O457" i="6" s="1"/>
  <c r="L460" i="6"/>
  <c r="M460" i="6" s="1"/>
  <c r="M462" i="6" s="1"/>
  <c r="O462" i="6" s="1"/>
  <c r="L445" i="6"/>
  <c r="M445" i="6" s="1"/>
  <c r="M447" i="6" s="1"/>
  <c r="O447" i="6" s="1"/>
  <c r="L465" i="6"/>
  <c r="M465" i="6" s="1"/>
  <c r="M467" i="6" s="1"/>
  <c r="O467" i="6" s="1"/>
  <c r="L450" i="6"/>
  <c r="M450" i="6" s="1"/>
  <c r="M452" i="6" s="1"/>
  <c r="O452" i="6" s="1"/>
  <c r="L37" i="7"/>
  <c r="M37" i="7" s="1"/>
  <c r="M38" i="7" s="1"/>
  <c r="N38" i="7" s="1"/>
  <c r="O38" i="7" s="1"/>
  <c r="L675" i="6"/>
  <c r="M675" i="6" s="1"/>
  <c r="M677" i="6" s="1"/>
  <c r="O677" i="6" s="1"/>
  <c r="L690" i="6"/>
  <c r="M690" i="6" s="1"/>
  <c r="M692" i="6" s="1"/>
  <c r="O692" i="6" s="1"/>
  <c r="L669" i="6"/>
  <c r="M669" i="6" s="1"/>
  <c r="M671" i="6" s="1"/>
  <c r="O671" i="6" s="1"/>
  <c r="L11" i="5"/>
  <c r="L241" i="5" s="1"/>
  <c r="M241" i="5" s="1"/>
  <c r="L693" i="6"/>
  <c r="M693" i="6" s="1"/>
  <c r="M695" i="6" s="1"/>
  <c r="O695" i="6" s="1"/>
  <c r="L684" i="6"/>
  <c r="M684" i="6" s="1"/>
  <c r="M686" i="6" s="1"/>
  <c r="O686" i="6" s="1"/>
  <c r="L678" i="6"/>
  <c r="M678" i="6" s="1"/>
  <c r="M680" i="6" s="1"/>
  <c r="O680" i="6" s="1"/>
  <c r="L29" i="7"/>
  <c r="M29" i="7" s="1"/>
  <c r="M30" i="7" s="1"/>
  <c r="N30" i="7" s="1"/>
  <c r="O30" i="7" s="1"/>
  <c r="L11" i="6"/>
  <c r="L687" i="6"/>
  <c r="M687" i="6" s="1"/>
  <c r="M689" i="6" s="1"/>
  <c r="O689" i="6" s="1"/>
  <c r="L11" i="7"/>
  <c r="L672" i="6"/>
  <c r="M672" i="6" s="1"/>
  <c r="M674" i="6" s="1"/>
  <c r="O674" i="6" s="1"/>
  <c r="M282" i="6"/>
  <c r="M285" i="6" s="1"/>
  <c r="O285" i="6" s="1"/>
  <c r="L289" i="6"/>
  <c r="M289" i="6" s="1"/>
  <c r="M292" i="6" s="1"/>
  <c r="O292" i="6" s="1"/>
  <c r="L699" i="5"/>
  <c r="M699" i="5" s="1"/>
  <c r="M701" i="5" s="1"/>
  <c r="O701" i="5" s="1"/>
  <c r="P701" i="5" s="1"/>
  <c r="L645" i="5"/>
  <c r="M645" i="5" s="1"/>
  <c r="L696" i="5"/>
  <c r="M696" i="5" s="1"/>
  <c r="M698" i="5" s="1"/>
  <c r="O698" i="5" s="1"/>
  <c r="P698" i="5" s="1"/>
  <c r="L648" i="5"/>
  <c r="M648" i="5" s="1"/>
  <c r="L642" i="5"/>
  <c r="M642" i="5" s="1"/>
  <c r="L511" i="5"/>
  <c r="L529" i="5"/>
  <c r="M529" i="5" s="1"/>
  <c r="L305" i="5"/>
  <c r="M305" i="5" s="1"/>
  <c r="M307" i="5" s="1"/>
  <c r="O307" i="5" s="1"/>
  <c r="P307" i="5" s="1"/>
  <c r="L310" i="5"/>
  <c r="M310" i="5" s="1"/>
  <c r="M312" i="5" s="1"/>
  <c r="O312" i="5" s="1"/>
  <c r="P312" i="5" s="1"/>
  <c r="M464" i="5"/>
  <c r="M465" i="5" s="1"/>
  <c r="O465" i="5" s="1"/>
  <c r="P465" i="5" s="1"/>
  <c r="M455" i="5"/>
  <c r="M456" i="5" s="1"/>
  <c r="O456" i="5" s="1"/>
  <c r="L246" i="5"/>
  <c r="M246" i="5" s="1"/>
  <c r="M247" i="5" s="1"/>
  <c r="O247" i="5" s="1"/>
  <c r="P247" i="5" s="1"/>
  <c r="M458" i="5"/>
  <c r="M459" i="5" s="1"/>
  <c r="O459" i="5" s="1"/>
  <c r="L263" i="5"/>
  <c r="M263" i="5" s="1"/>
  <c r="M264" i="5" s="1"/>
  <c r="O264" i="5" s="1"/>
  <c r="P264" i="5" s="1"/>
  <c r="L260" i="5"/>
  <c r="M260" i="5" s="1"/>
  <c r="M261" i="5" s="1"/>
  <c r="O261" i="5" s="1"/>
  <c r="P261" i="5" s="1"/>
  <c r="L300" i="5"/>
  <c r="M300" i="5" s="1"/>
  <c r="M302" i="5" s="1"/>
  <c r="O302" i="5" s="1"/>
  <c r="P302" i="5" s="1"/>
  <c r="M452" i="5"/>
  <c r="M453" i="5" s="1"/>
  <c r="O453" i="5" s="1"/>
  <c r="M467" i="5"/>
  <c r="M468" i="5" s="1"/>
  <c r="O468" i="5" s="1"/>
  <c r="P468" i="5" s="1"/>
  <c r="L266" i="5"/>
  <c r="M266" i="5" s="1"/>
  <c r="M267" i="5" s="1"/>
  <c r="O267" i="5" s="1"/>
  <c r="P267" i="5" s="1"/>
  <c r="L256" i="5"/>
  <c r="M256" i="5" s="1"/>
  <c r="M257" i="5" s="1"/>
  <c r="O257" i="5" s="1"/>
  <c r="P257" i="5" s="1"/>
  <c r="L295" i="5"/>
  <c r="M295" i="5" s="1"/>
  <c r="M297" i="5" s="1"/>
  <c r="O297" i="5" s="1"/>
  <c r="P297" i="5" s="1"/>
  <c r="L315" i="5"/>
  <c r="M315" i="5" s="1"/>
  <c r="M317" i="5" s="1"/>
  <c r="O317" i="5" s="1"/>
  <c r="P317" i="5" s="1"/>
  <c r="L253" i="5"/>
  <c r="M253" i="5" s="1"/>
  <c r="M254" i="5" s="1"/>
  <c r="O254" i="5" s="1"/>
  <c r="P254" i="5" s="1"/>
  <c r="L250" i="5"/>
  <c r="M250" i="5" s="1"/>
  <c r="M251" i="5" s="1"/>
  <c r="O251" i="5" s="1"/>
  <c r="P251" i="5" s="1"/>
  <c r="I18" i="4"/>
  <c r="G19" i="4"/>
  <c r="L510" i="5"/>
  <c r="L528" i="5"/>
  <c r="M528" i="5" s="1"/>
  <c r="I85" i="4"/>
  <c r="H86" i="4"/>
  <c r="H345" i="4"/>
  <c r="I344" i="4"/>
  <c r="I241" i="4"/>
  <c r="L173" i="6"/>
  <c r="M173" i="6" s="1"/>
  <c r="M160" i="6"/>
  <c r="L171" i="6"/>
  <c r="M171" i="6" s="1"/>
  <c r="L172" i="6"/>
  <c r="M172" i="6" s="1"/>
  <c r="H256" i="4"/>
  <c r="M152" i="6"/>
  <c r="M157" i="6" s="1"/>
  <c r="O157" i="6" s="1"/>
  <c r="L161" i="6"/>
  <c r="M161" i="6" s="1"/>
  <c r="M895" i="5" l="1"/>
  <c r="M898" i="5" s="1"/>
  <c r="O898" i="5" s="1"/>
  <c r="P898" i="5" s="1"/>
  <c r="L899" i="5"/>
  <c r="M899" i="5" s="1"/>
  <c r="M902" i="5" s="1"/>
  <c r="O902" i="5" s="1"/>
  <c r="P902" i="5" s="1"/>
  <c r="H431" i="5"/>
  <c r="G442" i="5"/>
  <c r="H442" i="5" s="1"/>
  <c r="M408" i="5"/>
  <c r="M417" i="5" s="1"/>
  <c r="O417" i="5" s="1"/>
  <c r="P417" i="5" s="1"/>
  <c r="L430" i="5"/>
  <c r="M430" i="5" s="1"/>
  <c r="H428" i="5"/>
  <c r="L446" i="5"/>
  <c r="M446" i="5" s="1"/>
  <c r="M435" i="5"/>
  <c r="L442" i="5"/>
  <c r="M442" i="5" s="1"/>
  <c r="M431" i="5"/>
  <c r="G441" i="5"/>
  <c r="H441" i="5" s="1"/>
  <c r="H430" i="5"/>
  <c r="M419" i="5"/>
  <c r="M428" i="5" s="1"/>
  <c r="L441" i="5"/>
  <c r="M441" i="5" s="1"/>
  <c r="M242" i="5"/>
  <c r="O242" i="5" s="1"/>
  <c r="P242" i="5" s="1"/>
  <c r="F16" i="20"/>
  <c r="G14" i="20"/>
  <c r="M14" i="20" s="1"/>
  <c r="L520" i="5"/>
  <c r="M520" i="5" s="1"/>
  <c r="M511" i="5"/>
  <c r="I19" i="4"/>
  <c r="G20" i="4"/>
  <c r="L519" i="5"/>
  <c r="M519" i="5" s="1"/>
  <c r="M510" i="5"/>
  <c r="I86" i="4"/>
  <c r="H87" i="4"/>
  <c r="H346" i="4"/>
  <c r="I345" i="4"/>
  <c r="I242" i="4"/>
  <c r="H257" i="4"/>
  <c r="M166" i="6"/>
  <c r="O166" i="6" s="1"/>
  <c r="M177" i="6"/>
  <c r="O177" i="6" s="1"/>
  <c r="H450" i="5" l="1"/>
  <c r="H439" i="5"/>
  <c r="O428" i="5"/>
  <c r="P428" i="5" s="1"/>
  <c r="M439" i="5"/>
  <c r="O439" i="5" s="1"/>
  <c r="P439" i="5" s="1"/>
  <c r="M450" i="5"/>
  <c r="F17" i="20"/>
  <c r="G16" i="20"/>
  <c r="M16" i="20" s="1"/>
  <c r="L706" i="5"/>
  <c r="M706" i="5" s="1"/>
  <c r="M708" i="5" s="1"/>
  <c r="O708" i="5" s="1"/>
  <c r="P708" i="5" s="1"/>
  <c r="L703" i="5"/>
  <c r="M703" i="5" s="1"/>
  <c r="M705" i="5" s="1"/>
  <c r="O705" i="5" s="1"/>
  <c r="P705" i="5" s="1"/>
  <c r="I20" i="4"/>
  <c r="G21" i="4"/>
  <c r="H89" i="4"/>
  <c r="I87" i="4"/>
  <c r="H347" i="4"/>
  <c r="I346" i="4"/>
  <c r="I243" i="4"/>
  <c r="H258" i="4"/>
  <c r="O450" i="5" l="1"/>
  <c r="P450" i="5" s="1"/>
  <c r="F18" i="20"/>
  <c r="G17" i="20"/>
  <c r="M17" i="20" s="1"/>
  <c r="L661" i="5"/>
  <c r="M661" i="5" s="1"/>
  <c r="M663" i="5" s="1"/>
  <c r="O663" i="5" s="1"/>
  <c r="P663" i="5" s="1"/>
  <c r="L658" i="5"/>
  <c r="M658" i="5" s="1"/>
  <c r="M660" i="5" s="1"/>
  <c r="O660" i="5" s="1"/>
  <c r="P660" i="5" s="1"/>
  <c r="G22" i="4"/>
  <c r="I21" i="4"/>
  <c r="H90" i="4"/>
  <c r="H349" i="4"/>
  <c r="I349" i="4" s="1"/>
  <c r="I347" i="4"/>
  <c r="I244" i="4"/>
  <c r="H259" i="4"/>
  <c r="H350" i="4" l="1"/>
  <c r="H351" i="4" s="1"/>
  <c r="G18" i="20"/>
  <c r="M18" i="20" s="1"/>
  <c r="F20" i="20"/>
  <c r="G23" i="4"/>
  <c r="I22" i="4"/>
  <c r="H91" i="4"/>
  <c r="I90" i="4"/>
  <c r="I245" i="4"/>
  <c r="H260" i="4"/>
  <c r="I350" i="4" l="1"/>
  <c r="F21" i="20"/>
  <c r="G20" i="20"/>
  <c r="M20" i="20" s="1"/>
  <c r="G24" i="4"/>
  <c r="I23" i="4"/>
  <c r="L685" i="5"/>
  <c r="M685" i="5" s="1"/>
  <c r="L672" i="5"/>
  <c r="M672" i="5" s="1"/>
  <c r="M674" i="5" s="1"/>
  <c r="O674" i="5" s="1"/>
  <c r="P674" i="5" s="1"/>
  <c r="L655" i="5"/>
  <c r="M655" i="5" s="1"/>
  <c r="M657" i="5" s="1"/>
  <c r="O657" i="5" s="1"/>
  <c r="P657" i="5" s="1"/>
  <c r="L681" i="5"/>
  <c r="M681" i="5" s="1"/>
  <c r="H92" i="4"/>
  <c r="I91" i="4"/>
  <c r="H352" i="4"/>
  <c r="I351" i="4"/>
  <c r="I246" i="4"/>
  <c r="H261" i="4"/>
  <c r="G21" i="20" l="1"/>
  <c r="M21" i="20" s="1"/>
  <c r="F22" i="20"/>
  <c r="G22" i="20" s="1"/>
  <c r="M22" i="20" s="1"/>
  <c r="G25" i="4"/>
  <c r="I24" i="4"/>
  <c r="L631" i="5"/>
  <c r="M631" i="5" s="1"/>
  <c r="L638" i="5"/>
  <c r="M638" i="5" s="1"/>
  <c r="L635" i="5"/>
  <c r="M635" i="5" s="1"/>
  <c r="L651" i="5"/>
  <c r="M651" i="5" s="1"/>
  <c r="H93" i="4"/>
  <c r="I92" i="4"/>
  <c r="H353" i="4"/>
  <c r="I352" i="4"/>
  <c r="I247" i="4"/>
  <c r="H262" i="4"/>
  <c r="G26" i="4" l="1"/>
  <c r="I25" i="4"/>
  <c r="L643" i="5"/>
  <c r="M643" i="5" s="1"/>
  <c r="M644" i="5" s="1"/>
  <c r="O644" i="5" s="1"/>
  <c r="P644" i="5" s="1"/>
  <c r="L636" i="5"/>
  <c r="M636" i="5" s="1"/>
  <c r="M637" i="5" s="1"/>
  <c r="O637" i="5" s="1"/>
  <c r="P637" i="5" s="1"/>
  <c r="L646" i="5"/>
  <c r="M646" i="5" s="1"/>
  <c r="M647" i="5" s="1"/>
  <c r="O647" i="5" s="1"/>
  <c r="P647" i="5" s="1"/>
  <c r="L652" i="5"/>
  <c r="M652" i="5" s="1"/>
  <c r="M653" i="5" s="1"/>
  <c r="O653" i="5" s="1"/>
  <c r="P653" i="5" s="1"/>
  <c r="L632" i="5"/>
  <c r="M632" i="5" s="1"/>
  <c r="M633" i="5" s="1"/>
  <c r="O633" i="5" s="1"/>
  <c r="P633" i="5" s="1"/>
  <c r="L649" i="5"/>
  <c r="M649" i="5" s="1"/>
  <c r="M650" i="5" s="1"/>
  <c r="O650" i="5" s="1"/>
  <c r="P650" i="5" s="1"/>
  <c r="L639" i="5"/>
  <c r="M639" i="5" s="1"/>
  <c r="M640" i="5" s="1"/>
  <c r="O640" i="5" s="1"/>
  <c r="P640" i="5" s="1"/>
  <c r="H94" i="4"/>
  <c r="I93" i="4"/>
  <c r="H354" i="4"/>
  <c r="I353" i="4"/>
  <c r="I248" i="4"/>
  <c r="H263" i="4"/>
  <c r="G27" i="4" l="1"/>
  <c r="I26" i="4"/>
  <c r="H95" i="4"/>
  <c r="I94" i="4"/>
  <c r="H355" i="4"/>
  <c r="I354" i="4"/>
  <c r="I249" i="4"/>
  <c r="H264" i="4"/>
  <c r="I27" i="4" l="1"/>
  <c r="G28" i="4"/>
  <c r="L512" i="5"/>
  <c r="L530" i="5"/>
  <c r="M530" i="5" s="1"/>
  <c r="H96" i="4"/>
  <c r="I96" i="4" s="1"/>
  <c r="I95" i="4"/>
  <c r="H356" i="4"/>
  <c r="I355" i="4"/>
  <c r="I250" i="4"/>
  <c r="H265" i="4"/>
  <c r="G29" i="4" l="1"/>
  <c r="I28" i="4"/>
  <c r="L686" i="5" s="1"/>
  <c r="M686" i="5" s="1"/>
  <c r="M687" i="5" s="1"/>
  <c r="O687" i="5" s="1"/>
  <c r="P687" i="5" s="1"/>
  <c r="L521" i="5"/>
  <c r="M521" i="5" s="1"/>
  <c r="M512" i="5"/>
  <c r="H358" i="4"/>
  <c r="I358" i="4" s="1"/>
  <c r="I356" i="4"/>
  <c r="I251" i="4"/>
  <c r="H266" i="4"/>
  <c r="H359" i="4" l="1"/>
  <c r="H360" i="4" s="1"/>
  <c r="G30" i="4"/>
  <c r="I29" i="4"/>
  <c r="I252" i="4"/>
  <c r="H267" i="4"/>
  <c r="I359" i="4" l="1"/>
  <c r="I30" i="4"/>
  <c r="G31" i="4"/>
  <c r="H361" i="4"/>
  <c r="I360" i="4"/>
  <c r="I253" i="4"/>
  <c r="G32" i="4" l="1"/>
  <c r="I31" i="4"/>
  <c r="H362" i="4"/>
  <c r="I361" i="4"/>
  <c r="I254" i="4"/>
  <c r="G33" i="4" l="1"/>
  <c r="I32" i="4"/>
  <c r="H363" i="4"/>
  <c r="I362" i="4"/>
  <c r="I255" i="4"/>
  <c r="G34" i="4" l="1"/>
  <c r="I33" i="4"/>
  <c r="H364" i="4"/>
  <c r="I363" i="4"/>
  <c r="I256" i="4"/>
  <c r="I34" i="4" l="1"/>
  <c r="G35" i="4"/>
  <c r="H365" i="4"/>
  <c r="I364" i="4"/>
  <c r="I257" i="4"/>
  <c r="G36" i="4" l="1"/>
  <c r="I35" i="4"/>
  <c r="L683" i="5" s="1"/>
  <c r="M683" i="5" s="1"/>
  <c r="M684" i="5" s="1"/>
  <c r="O684" i="5" s="1"/>
  <c r="P684" i="5" s="1"/>
  <c r="H366" i="4"/>
  <c r="I365" i="4"/>
  <c r="I258" i="4"/>
  <c r="G37" i="4" l="1"/>
  <c r="I36" i="4"/>
  <c r="H368" i="4"/>
  <c r="I368" i="4" s="1"/>
  <c r="I366" i="4"/>
  <c r="I259" i="4"/>
  <c r="H369" i="4" l="1"/>
  <c r="H370" i="4" s="1"/>
  <c r="I37" i="4"/>
  <c r="G38" i="4"/>
  <c r="L539" i="5"/>
  <c r="M539" i="5" s="1"/>
  <c r="M542" i="5" s="1"/>
  <c r="O542" i="5" s="1"/>
  <c r="P542" i="5" s="1"/>
  <c r="L546" i="5"/>
  <c r="M546" i="5" s="1"/>
  <c r="M547" i="5" s="1"/>
  <c r="O547" i="5" s="1"/>
  <c r="P547" i="5" s="1"/>
  <c r="L527" i="5"/>
  <c r="M527" i="5" s="1"/>
  <c r="M533" i="5" s="1"/>
  <c r="O533" i="5" s="1"/>
  <c r="P533" i="5" s="1"/>
  <c r="L509" i="5"/>
  <c r="I260" i="4"/>
  <c r="I369" i="4" l="1"/>
  <c r="L518" i="5"/>
  <c r="M518" i="5" s="1"/>
  <c r="M523" i="5" s="1"/>
  <c r="O523" i="5" s="1"/>
  <c r="P523" i="5" s="1"/>
  <c r="M509" i="5"/>
  <c r="M514" i="5" s="1"/>
  <c r="O514" i="5" s="1"/>
  <c r="P514" i="5" s="1"/>
  <c r="I38" i="4"/>
  <c r="G39" i="4"/>
  <c r="H371" i="4"/>
  <c r="I370" i="4"/>
  <c r="I261" i="4"/>
  <c r="I39" i="4" l="1"/>
  <c r="G40" i="4"/>
  <c r="H372" i="4"/>
  <c r="I371" i="4"/>
  <c r="I262" i="4"/>
  <c r="G41" i="4" l="1"/>
  <c r="I40" i="4"/>
  <c r="H373" i="4"/>
  <c r="I372" i="4"/>
  <c r="I263" i="4"/>
  <c r="G42" i="4" l="1"/>
  <c r="I41" i="4"/>
  <c r="H374" i="4"/>
  <c r="I373" i="4"/>
  <c r="I264" i="4"/>
  <c r="G43" i="4" l="1"/>
  <c r="I42" i="4"/>
  <c r="H375" i="4"/>
  <c r="I374" i="4"/>
  <c r="I265" i="4"/>
  <c r="I43" i="4" l="1"/>
  <c r="G48" i="4"/>
  <c r="G45" i="4"/>
  <c r="L689" i="5"/>
  <c r="M689" i="5" s="1"/>
  <c r="M691" i="5" s="1"/>
  <c r="O691" i="5" s="1"/>
  <c r="P691" i="5" s="1"/>
  <c r="L692" i="5"/>
  <c r="M692" i="5" s="1"/>
  <c r="M694" i="5" s="1"/>
  <c r="O694" i="5" s="1"/>
  <c r="P694" i="5" s="1"/>
  <c r="H376" i="4"/>
  <c r="I375" i="4"/>
  <c r="I266" i="4"/>
  <c r="L717" i="6" l="1"/>
  <c r="M717" i="6" s="1"/>
  <c r="M718" i="6" s="1"/>
  <c r="O718" i="6" s="1"/>
  <c r="L729" i="6"/>
  <c r="M729" i="6" s="1"/>
  <c r="M730" i="6" s="1"/>
  <c r="O730" i="6" s="1"/>
  <c r="L723" i="6"/>
  <c r="M723" i="6" s="1"/>
  <c r="M724" i="6" s="1"/>
  <c r="O724" i="6" s="1"/>
  <c r="G49" i="4"/>
  <c r="I48" i="4"/>
  <c r="G46" i="4"/>
  <c r="I46" i="4" s="1"/>
  <c r="I45" i="4"/>
  <c r="H377" i="4"/>
  <c r="I376" i="4"/>
  <c r="L665" i="5" l="1"/>
  <c r="M665" i="5" s="1"/>
  <c r="M667" i="5" s="1"/>
  <c r="O667" i="5" s="1"/>
  <c r="P667" i="5" s="1"/>
  <c r="L668" i="5"/>
  <c r="M668" i="5" s="1"/>
  <c r="M670" i="5" s="1"/>
  <c r="O670" i="5" s="1"/>
  <c r="P670" i="5" s="1"/>
  <c r="G50" i="4"/>
  <c r="I49" i="4"/>
  <c r="H378" i="4"/>
  <c r="I377" i="4"/>
  <c r="I267" i="4"/>
  <c r="I268" i="4"/>
  <c r="I50" i="4" l="1"/>
  <c r="G51" i="4"/>
  <c r="L845" i="5"/>
  <c r="M845" i="5" s="1"/>
  <c r="M846" i="5" s="1"/>
  <c r="O846" i="5" s="1"/>
  <c r="P846" i="5" s="1"/>
  <c r="L855" i="5"/>
  <c r="M855" i="5" s="1"/>
  <c r="M856" i="5" s="1"/>
  <c r="O856" i="5" s="1"/>
  <c r="P856" i="5" s="1"/>
  <c r="L860" i="5"/>
  <c r="M860" i="5" s="1"/>
  <c r="M861" i="5" s="1"/>
  <c r="O861" i="5" s="1"/>
  <c r="P861" i="5" s="1"/>
  <c r="L836" i="5"/>
  <c r="M836" i="5" s="1"/>
  <c r="M837" i="5" s="1"/>
  <c r="O837" i="5" s="1"/>
  <c r="P837" i="5" s="1"/>
  <c r="L850" i="5"/>
  <c r="M850" i="5" s="1"/>
  <c r="M851" i="5" s="1"/>
  <c r="O851" i="5" s="1"/>
  <c r="P851" i="5" s="1"/>
  <c r="L840" i="5"/>
  <c r="M840" i="5" s="1"/>
  <c r="M841" i="5" s="1"/>
  <c r="O841" i="5" s="1"/>
  <c r="P841" i="5" s="1"/>
  <c r="H379" i="4"/>
  <c r="H381" i="4" s="1"/>
  <c r="I378" i="4"/>
  <c r="G52" i="4" l="1"/>
  <c r="I51" i="4"/>
  <c r="I379" i="4"/>
  <c r="G60" i="4" l="1"/>
  <c r="I52" i="4"/>
  <c r="H382" i="4"/>
  <c r="I381" i="4"/>
  <c r="I60" i="4" l="1"/>
  <c r="G64" i="4"/>
  <c r="G61" i="4"/>
  <c r="G66" i="4"/>
  <c r="G62" i="4"/>
  <c r="H383" i="4"/>
  <c r="I382" i="4"/>
  <c r="L606" i="6" l="1"/>
  <c r="M606" i="6" s="1"/>
  <c r="L622" i="6"/>
  <c r="M622" i="6" s="1"/>
  <c r="L612" i="6"/>
  <c r="M612" i="6" s="1"/>
  <c r="L597" i="6"/>
  <c r="M597" i="6" s="1"/>
  <c r="L594" i="6"/>
  <c r="M594" i="6" s="1"/>
  <c r="L661" i="6"/>
  <c r="M661" i="6" s="1"/>
  <c r="L628" i="6"/>
  <c r="M628" i="6" s="1"/>
  <c r="L600" i="6"/>
  <c r="M600" i="6" s="1"/>
  <c r="L591" i="6"/>
  <c r="M591" i="6" s="1"/>
  <c r="L658" i="6"/>
  <c r="M658" i="6" s="1"/>
  <c r="L625" i="6"/>
  <c r="M625" i="6" s="1"/>
  <c r="L649" i="6"/>
  <c r="M649" i="6" s="1"/>
  <c r="L643" i="6"/>
  <c r="M643" i="6" s="1"/>
  <c r="L664" i="6"/>
  <c r="M664" i="6" s="1"/>
  <c r="L655" i="6"/>
  <c r="M655" i="6" s="1"/>
  <c r="L615" i="6"/>
  <c r="M615" i="6" s="1"/>
  <c r="L646" i="6"/>
  <c r="M646" i="6" s="1"/>
  <c r="L631" i="6"/>
  <c r="M631" i="6" s="1"/>
  <c r="L609" i="6"/>
  <c r="M609" i="6" s="1"/>
  <c r="L640" i="6"/>
  <c r="M640" i="6" s="1"/>
  <c r="G70" i="4"/>
  <c r="I70" i="4" s="1"/>
  <c r="I64" i="4"/>
  <c r="G67" i="4"/>
  <c r="I67" i="4" s="1"/>
  <c r="I61" i="4"/>
  <c r="G68" i="4"/>
  <c r="I68" i="4" s="1"/>
  <c r="I62" i="4"/>
  <c r="G72" i="4"/>
  <c r="I72" i="4" s="1"/>
  <c r="G71" i="4"/>
  <c r="I71" i="4" s="1"/>
  <c r="G69" i="4"/>
  <c r="I69" i="4" s="1"/>
  <c r="I66" i="4"/>
  <c r="H384" i="4"/>
  <c r="I383" i="4"/>
  <c r="L875" i="5" l="1"/>
  <c r="L872" i="5"/>
  <c r="M872" i="5" s="1"/>
  <c r="M874" i="5" s="1"/>
  <c r="O874" i="5" s="1"/>
  <c r="P874" i="5" s="1"/>
  <c r="L879" i="5"/>
  <c r="M879" i="5" s="1"/>
  <c r="M882" i="5" s="1"/>
  <c r="O882" i="5" s="1"/>
  <c r="P882" i="5" s="1"/>
  <c r="L642" i="6"/>
  <c r="M642" i="6" s="1"/>
  <c r="M644" i="6" s="1"/>
  <c r="O644" i="6" s="1"/>
  <c r="L596" i="6"/>
  <c r="M596" i="6" s="1"/>
  <c r="M598" i="6" s="1"/>
  <c r="O598" i="6" s="1"/>
  <c r="L645" i="6"/>
  <c r="M645" i="6" s="1"/>
  <c r="M647" i="6" s="1"/>
  <c r="O647" i="6" s="1"/>
  <c r="L605" i="6"/>
  <c r="M605" i="6" s="1"/>
  <c r="M607" i="6" s="1"/>
  <c r="O607" i="6" s="1"/>
  <c r="L654" i="6"/>
  <c r="M654" i="6" s="1"/>
  <c r="M656" i="6" s="1"/>
  <c r="O656" i="6" s="1"/>
  <c r="L624" i="6"/>
  <c r="M624" i="6" s="1"/>
  <c r="M626" i="6" s="1"/>
  <c r="O626" i="6" s="1"/>
  <c r="L663" i="6"/>
  <c r="M663" i="6" s="1"/>
  <c r="M665" i="6" s="1"/>
  <c r="O665" i="6" s="1"/>
  <c r="L614" i="6"/>
  <c r="M614" i="6" s="1"/>
  <c r="M616" i="6" s="1"/>
  <c r="O616" i="6" s="1"/>
  <c r="L599" i="6"/>
  <c r="M599" i="6" s="1"/>
  <c r="M601" i="6" s="1"/>
  <c r="O601" i="6" s="1"/>
  <c r="L608" i="6"/>
  <c r="M608" i="6" s="1"/>
  <c r="M610" i="6" s="1"/>
  <c r="O610" i="6" s="1"/>
  <c r="L590" i="6"/>
  <c r="M590" i="6" s="1"/>
  <c r="M592" i="6" s="1"/>
  <c r="O592" i="6" s="1"/>
  <c r="L134" i="7"/>
  <c r="M134" i="7" s="1"/>
  <c r="O134" i="7" s="1"/>
  <c r="L639" i="6"/>
  <c r="M639" i="6" s="1"/>
  <c r="M641" i="6" s="1"/>
  <c r="O641" i="6" s="1"/>
  <c r="L657" i="6"/>
  <c r="M657" i="6" s="1"/>
  <c r="M659" i="6" s="1"/>
  <c r="O659" i="6" s="1"/>
  <c r="L648" i="6"/>
  <c r="M648" i="6" s="1"/>
  <c r="M650" i="6" s="1"/>
  <c r="O650" i="6" s="1"/>
  <c r="L630" i="6"/>
  <c r="M630" i="6" s="1"/>
  <c r="M632" i="6" s="1"/>
  <c r="O632" i="6" s="1"/>
  <c r="L621" i="6"/>
  <c r="M621" i="6" s="1"/>
  <c r="M623" i="6" s="1"/>
  <c r="O623" i="6" s="1"/>
  <c r="L611" i="6"/>
  <c r="M611" i="6" s="1"/>
  <c r="M613" i="6" s="1"/>
  <c r="O613" i="6" s="1"/>
  <c r="L593" i="6"/>
  <c r="M593" i="6" s="1"/>
  <c r="M595" i="6" s="1"/>
  <c r="O595" i="6" s="1"/>
  <c r="L660" i="6"/>
  <c r="M660" i="6" s="1"/>
  <c r="M662" i="6" s="1"/>
  <c r="O662" i="6" s="1"/>
  <c r="L627" i="6"/>
  <c r="M627" i="6" s="1"/>
  <c r="M629" i="6" s="1"/>
  <c r="O629" i="6" s="1"/>
  <c r="H385" i="4"/>
  <c r="I384" i="4"/>
  <c r="M875" i="5" l="1"/>
  <c r="M878" i="5" s="1"/>
  <c r="O878" i="5" s="1"/>
  <c r="P878" i="5" s="1"/>
  <c r="L883" i="5"/>
  <c r="H386" i="4"/>
  <c r="I385" i="4"/>
  <c r="M883" i="5" l="1"/>
  <c r="M886" i="5" s="1"/>
  <c r="O886" i="5" s="1"/>
  <c r="P886" i="5" s="1"/>
  <c r="M894" i="5"/>
  <c r="O894" i="5" s="1"/>
  <c r="P894" i="5" s="1"/>
  <c r="H387" i="4"/>
  <c r="I386" i="4"/>
  <c r="H388" i="4" l="1"/>
  <c r="I387" i="4"/>
  <c r="H389" i="4" l="1"/>
  <c r="H391" i="4" s="1"/>
  <c r="I388" i="4"/>
  <c r="I389" i="4" l="1"/>
  <c r="H392" i="4" l="1"/>
  <c r="I391" i="4"/>
  <c r="H393" i="4" l="1"/>
  <c r="I392" i="4"/>
  <c r="H394" i="4" l="1"/>
  <c r="I393" i="4"/>
  <c r="H395" i="4" l="1"/>
  <c r="I394" i="4"/>
  <c r="H396" i="4" l="1"/>
  <c r="I395" i="4"/>
  <c r="H397" i="4" l="1"/>
  <c r="I396" i="4"/>
  <c r="H398" i="4" l="1"/>
  <c r="H400" i="4" s="1"/>
  <c r="I397" i="4"/>
  <c r="I398" i="4" l="1"/>
  <c r="H401" i="4" l="1"/>
  <c r="I400" i="4"/>
  <c r="H402" i="4" l="1"/>
  <c r="I401" i="4"/>
  <c r="H403" i="4" l="1"/>
  <c r="I402" i="4"/>
  <c r="H404" i="4" l="1"/>
  <c r="I403" i="4"/>
  <c r="H405" i="4" l="1"/>
  <c r="I404" i="4"/>
  <c r="H406" i="4" l="1"/>
  <c r="H408" i="4" s="1"/>
  <c r="I405" i="4"/>
  <c r="I406" i="4" l="1"/>
  <c r="H409" i="4" l="1"/>
  <c r="I408" i="4"/>
  <c r="H410" i="4" l="1"/>
  <c r="I409" i="4"/>
  <c r="H411" i="4" l="1"/>
  <c r="I410" i="4"/>
  <c r="H412" i="4" l="1"/>
  <c r="I411" i="4"/>
  <c r="H413" i="4" l="1"/>
  <c r="H415" i="4" s="1"/>
  <c r="I412" i="4"/>
  <c r="I413" i="4" l="1"/>
  <c r="H416" i="4" l="1"/>
  <c r="I415" i="4"/>
  <c r="H417" i="4" l="1"/>
  <c r="I416" i="4"/>
  <c r="H418" i="4" l="1"/>
  <c r="H420" i="4" s="1"/>
  <c r="I417" i="4"/>
  <c r="I418" i="4" l="1"/>
  <c r="H421" i="4" l="1"/>
  <c r="I420" i="4"/>
  <c r="H422" i="4" l="1"/>
  <c r="I421" i="4"/>
  <c r="H423" i="4" l="1"/>
  <c r="I422" i="4"/>
  <c r="H424" i="4" l="1"/>
  <c r="H426" i="4" s="1"/>
  <c r="I423" i="4"/>
  <c r="I424" i="4" l="1"/>
  <c r="H427" i="4" l="1"/>
  <c r="I426" i="4"/>
  <c r="H428" i="4" l="1"/>
  <c r="I427" i="4"/>
  <c r="H429" i="4" l="1"/>
  <c r="I428" i="4"/>
  <c r="H430" i="4" l="1"/>
  <c r="I429" i="4"/>
  <c r="H431" i="4" l="1"/>
  <c r="H433" i="4" s="1"/>
  <c r="I430" i="4"/>
  <c r="I431" i="4" l="1"/>
  <c r="H434" i="4" l="1"/>
  <c r="I433" i="4"/>
  <c r="H435" i="4" l="1"/>
  <c r="I434" i="4"/>
  <c r="H436" i="4" l="1"/>
  <c r="H438" i="4" s="1"/>
  <c r="I435" i="4"/>
  <c r="I436" i="4" l="1"/>
  <c r="H439" i="4" l="1"/>
  <c r="I438" i="4"/>
  <c r="H440" i="4" l="1"/>
  <c r="I439" i="4"/>
  <c r="H441" i="4" l="1"/>
  <c r="I440" i="4"/>
  <c r="H442" i="4" l="1"/>
  <c r="H444" i="4" s="1"/>
  <c r="I441" i="4"/>
  <c r="I442" i="4" l="1"/>
  <c r="H445" i="4" l="1"/>
  <c r="I444" i="4"/>
  <c r="H446" i="4" l="1"/>
  <c r="I445" i="4"/>
  <c r="H447" i="4" l="1"/>
  <c r="I446" i="4"/>
  <c r="H448" i="4" l="1"/>
  <c r="I447" i="4"/>
  <c r="H449" i="4" l="1"/>
  <c r="I448" i="4"/>
  <c r="H450" i="4" l="1"/>
  <c r="H452" i="4" s="1"/>
  <c r="I449" i="4"/>
  <c r="H453" i="4" l="1"/>
  <c r="I452" i="4"/>
  <c r="H454" i="4" l="1"/>
  <c r="I453" i="4"/>
  <c r="H455" i="4" l="1"/>
  <c r="H457" i="4" s="1"/>
  <c r="I454" i="4"/>
  <c r="I455" i="4" l="1"/>
  <c r="H458" i="4" l="1"/>
  <c r="I457" i="4"/>
  <c r="H459" i="4" l="1"/>
  <c r="I458" i="4"/>
  <c r="H460" i="4" l="1"/>
  <c r="I459" i="4"/>
  <c r="H461" i="4" l="1"/>
  <c r="I460" i="4"/>
  <c r="H462" i="4" l="1"/>
  <c r="I461" i="4"/>
  <c r="H463" i="4" l="1"/>
  <c r="I462" i="4"/>
  <c r="H464" i="4" l="1"/>
  <c r="I463" i="4"/>
  <c r="H465" i="4" l="1"/>
  <c r="I464" i="4"/>
  <c r="H466" i="4" l="1"/>
  <c r="I465" i="4"/>
  <c r="H467" i="4" l="1"/>
  <c r="I466" i="4"/>
  <c r="H468" i="4" l="1"/>
  <c r="I467" i="4"/>
  <c r="H469" i="4" l="1"/>
  <c r="I468" i="4"/>
  <c r="H470" i="4" l="1"/>
  <c r="I469" i="4"/>
  <c r="H471" i="4" l="1"/>
  <c r="I470" i="4"/>
  <c r="H472" i="4" l="1"/>
  <c r="I471" i="4"/>
  <c r="H473" i="4" l="1"/>
  <c r="I472" i="4"/>
  <c r="H474" i="4" l="1"/>
  <c r="I473" i="4"/>
  <c r="H475" i="4" l="1"/>
  <c r="I474" i="4"/>
  <c r="H476" i="4" l="1"/>
  <c r="I475" i="4"/>
  <c r="H477" i="4" l="1"/>
  <c r="I476" i="4"/>
  <c r="H478" i="4" l="1"/>
  <c r="I477" i="4"/>
  <c r="H479" i="4" l="1"/>
  <c r="I478" i="4"/>
  <c r="H480" i="4" l="1"/>
  <c r="I479" i="4"/>
  <c r="H481" i="4" l="1"/>
  <c r="I480" i="4"/>
  <c r="H482" i="4" l="1"/>
  <c r="I481" i="4"/>
  <c r="H483" i="4" l="1"/>
  <c r="I482" i="4"/>
  <c r="H484" i="4" l="1"/>
  <c r="I483" i="4"/>
  <c r="H485" i="4" l="1"/>
  <c r="I484" i="4"/>
  <c r="H486" i="4" l="1"/>
  <c r="I485" i="4"/>
  <c r="H487" i="4" l="1"/>
  <c r="I486" i="4"/>
  <c r="H488" i="4" l="1"/>
  <c r="I487" i="4"/>
  <c r="H489" i="4" l="1"/>
  <c r="I488" i="4"/>
  <c r="H490" i="4" l="1"/>
  <c r="I489" i="4"/>
  <c r="H491" i="4" l="1"/>
  <c r="I490" i="4"/>
  <c r="H492" i="4" l="1"/>
  <c r="I491" i="4"/>
  <c r="H493" i="4" l="1"/>
  <c r="I492" i="4"/>
  <c r="H494" i="4" l="1"/>
  <c r="I493" i="4"/>
  <c r="I494" i="4" l="1"/>
  <c r="H496" i="4"/>
  <c r="H497" i="4" l="1"/>
  <c r="I496" i="4"/>
  <c r="H498" i="4" l="1"/>
  <c r="I497" i="4"/>
  <c r="H499" i="4" l="1"/>
  <c r="I498" i="4"/>
  <c r="H500" i="4" l="1"/>
  <c r="I499" i="4"/>
  <c r="H501" i="4" l="1"/>
  <c r="I500" i="4"/>
  <c r="H502" i="4" l="1"/>
  <c r="I501" i="4"/>
  <c r="H503" i="4" l="1"/>
  <c r="I502" i="4"/>
  <c r="H504" i="4" l="1"/>
  <c r="I503" i="4"/>
  <c r="H505" i="4" l="1"/>
  <c r="I504" i="4"/>
  <c r="H506" i="4" l="1"/>
  <c r="I505" i="4"/>
  <c r="H507" i="4" l="1"/>
  <c r="I506" i="4"/>
  <c r="H508" i="4" l="1"/>
  <c r="I507" i="4"/>
  <c r="H509" i="4" l="1"/>
  <c r="I508" i="4"/>
  <c r="H510" i="4" l="1"/>
  <c r="I509" i="4"/>
  <c r="H511" i="4" l="1"/>
  <c r="I510" i="4"/>
  <c r="H512" i="4" l="1"/>
  <c r="I511" i="4"/>
  <c r="H513" i="4" l="1"/>
  <c r="I512" i="4"/>
  <c r="H514" i="4" l="1"/>
  <c r="I513" i="4"/>
  <c r="H515" i="4" l="1"/>
  <c r="I514" i="4"/>
  <c r="H516" i="4" l="1"/>
  <c r="I515" i="4"/>
  <c r="H517" i="4" l="1"/>
  <c r="I516" i="4"/>
  <c r="H518" i="4" l="1"/>
  <c r="I517" i="4"/>
  <c r="H519" i="4" l="1"/>
  <c r="I518" i="4"/>
  <c r="H520" i="4" l="1"/>
  <c r="I519" i="4"/>
  <c r="H521" i="4" l="1"/>
  <c r="I520" i="4"/>
  <c r="H522" i="4" l="1"/>
  <c r="I521" i="4"/>
  <c r="H523" i="4" l="1"/>
  <c r="I522" i="4"/>
  <c r="H524" i="4" l="1"/>
  <c r="I523" i="4"/>
  <c r="H525" i="4" l="1"/>
  <c r="I524" i="4"/>
  <c r="H526" i="4" l="1"/>
  <c r="I525" i="4"/>
  <c r="H527" i="4" l="1"/>
  <c r="I526" i="4"/>
  <c r="H528" i="4" l="1"/>
  <c r="I527" i="4"/>
  <c r="H529" i="4" l="1"/>
  <c r="I528" i="4"/>
  <c r="H530" i="4" l="1"/>
  <c r="I529" i="4"/>
  <c r="H531" i="4" l="1"/>
  <c r="I530" i="4"/>
  <c r="H532" i="4" l="1"/>
  <c r="I531" i="4"/>
  <c r="H533" i="4" l="1"/>
  <c r="I532" i="4"/>
  <c r="H534" i="4" l="1"/>
  <c r="I533" i="4"/>
  <c r="H535" i="4" l="1"/>
  <c r="I534" i="4"/>
  <c r="H536" i="4" l="1"/>
  <c r="I535" i="4"/>
  <c r="H537" i="4" l="1"/>
  <c r="I536" i="4"/>
  <c r="H538" i="4" l="1"/>
  <c r="I537" i="4"/>
  <c r="H539" i="4" l="1"/>
  <c r="I538" i="4"/>
  <c r="H540" i="4" l="1"/>
  <c r="I539" i="4"/>
  <c r="H541" i="4" l="1"/>
  <c r="I540" i="4"/>
  <c r="H542" i="4" l="1"/>
  <c r="I541" i="4"/>
  <c r="H543" i="4" l="1"/>
  <c r="I542" i="4"/>
  <c r="H544" i="4" l="1"/>
  <c r="I543" i="4"/>
  <c r="H545" i="4" l="1"/>
  <c r="I544" i="4"/>
  <c r="H546" i="4" l="1"/>
  <c r="I545" i="4"/>
  <c r="H547" i="4" l="1"/>
  <c r="I546" i="4"/>
  <c r="H548" i="4" l="1"/>
  <c r="I547" i="4"/>
  <c r="H549" i="4" l="1"/>
  <c r="I548" i="4"/>
  <c r="H550" i="4" l="1"/>
  <c r="I549" i="4"/>
  <c r="H551" i="4" l="1"/>
  <c r="I550" i="4"/>
  <c r="H552" i="4" l="1"/>
  <c r="I551" i="4"/>
  <c r="H553" i="4" l="1"/>
  <c r="I552" i="4"/>
  <c r="H554" i="4" l="1"/>
  <c r="I553" i="4"/>
  <c r="H555" i="4" l="1"/>
  <c r="I554" i="4"/>
  <c r="H556" i="4" l="1"/>
  <c r="I555" i="4"/>
  <c r="H557" i="4" l="1"/>
  <c r="I556" i="4"/>
  <c r="H558" i="4" l="1"/>
  <c r="I557" i="4"/>
  <c r="H559" i="4" l="1"/>
  <c r="I558" i="4"/>
  <c r="H560" i="4" l="1"/>
  <c r="I559" i="4"/>
  <c r="H561" i="4" l="1"/>
  <c r="I560" i="4"/>
  <c r="H562" i="4" l="1"/>
  <c r="I561" i="4"/>
  <c r="H563" i="4" l="1"/>
  <c r="I562" i="4"/>
  <c r="H564" i="4" l="1"/>
  <c r="I563" i="4"/>
  <c r="H565" i="4" l="1"/>
  <c r="I564" i="4"/>
  <c r="H566" i="4" l="1"/>
  <c r="I565" i="4"/>
  <c r="H567" i="4" l="1"/>
  <c r="I566" i="4"/>
  <c r="H568" i="4" l="1"/>
  <c r="I567" i="4"/>
  <c r="H569" i="4" l="1"/>
  <c r="I568" i="4"/>
  <c r="H570" i="4" l="1"/>
  <c r="I569" i="4"/>
  <c r="H571" i="4" l="1"/>
  <c r="I570" i="4"/>
  <c r="H572" i="4" l="1"/>
  <c r="I571" i="4"/>
  <c r="H573" i="4" l="1"/>
  <c r="I572" i="4"/>
  <c r="H574" i="4" l="1"/>
  <c r="I573" i="4"/>
  <c r="H575" i="4" l="1"/>
  <c r="I574" i="4"/>
  <c r="H576" i="4" l="1"/>
  <c r="I575" i="4"/>
  <c r="H577" i="4" l="1"/>
  <c r="I576" i="4"/>
  <c r="H578" i="4" l="1"/>
  <c r="I577" i="4"/>
  <c r="H579" i="4" l="1"/>
  <c r="I578" i="4"/>
  <c r="H580" i="4" l="1"/>
  <c r="I579" i="4"/>
  <c r="H581" i="4" l="1"/>
  <c r="I580" i="4"/>
  <c r="H582" i="4" l="1"/>
  <c r="I581" i="4"/>
  <c r="H583" i="4" l="1"/>
  <c r="I582" i="4"/>
  <c r="H584" i="4" l="1"/>
  <c r="I583" i="4"/>
  <c r="H585" i="4" l="1"/>
  <c r="I584" i="4"/>
  <c r="H586" i="4" l="1"/>
  <c r="I585" i="4"/>
  <c r="H587" i="4" l="1"/>
  <c r="I586" i="4"/>
  <c r="H588" i="4" l="1"/>
  <c r="I587" i="4"/>
  <c r="H589" i="4" l="1"/>
  <c r="I588" i="4"/>
  <c r="H590" i="4" l="1"/>
  <c r="I589" i="4"/>
  <c r="H591" i="4" l="1"/>
  <c r="I590" i="4"/>
  <c r="H592" i="4" l="1"/>
  <c r="I591" i="4"/>
  <c r="H593" i="4" l="1"/>
  <c r="I592" i="4"/>
  <c r="H594" i="4" l="1"/>
  <c r="I593" i="4"/>
  <c r="H595" i="4" l="1"/>
  <c r="I594" i="4"/>
  <c r="H596" i="4" l="1"/>
  <c r="I595" i="4"/>
  <c r="H597" i="4" l="1"/>
  <c r="I596" i="4"/>
  <c r="H598" i="4" l="1"/>
  <c r="I597" i="4"/>
  <c r="H599" i="4" l="1"/>
  <c r="I598" i="4"/>
  <c r="H600" i="4" l="1"/>
  <c r="I599" i="4"/>
  <c r="H601" i="4" l="1"/>
  <c r="I600" i="4"/>
  <c r="H602" i="4" l="1"/>
  <c r="I601" i="4"/>
  <c r="H603" i="4" l="1"/>
  <c r="I602" i="4"/>
  <c r="H604" i="4" l="1"/>
  <c r="I603" i="4"/>
  <c r="H605" i="4" l="1"/>
  <c r="I604" i="4"/>
  <c r="H606" i="4" l="1"/>
  <c r="I605" i="4"/>
  <c r="H607" i="4" l="1"/>
  <c r="I606" i="4"/>
  <c r="H608" i="4" l="1"/>
  <c r="I607" i="4"/>
  <c r="H609" i="4" l="1"/>
  <c r="I608" i="4"/>
  <c r="H611" i="4" l="1"/>
  <c r="I611" i="4" s="1"/>
  <c r="I609" i="4"/>
  <c r="H612" i="4" l="1"/>
  <c r="I612" i="4" s="1"/>
  <c r="H613" i="4" l="1"/>
  <c r="I613" i="4" s="1"/>
  <c r="H614" i="4" l="1"/>
  <c r="I614" i="4" s="1"/>
  <c r="H615" i="4" l="1"/>
  <c r="I615" i="4" s="1"/>
  <c r="H616" i="4" l="1"/>
  <c r="I616" i="4" s="1"/>
  <c r="H617" i="4" l="1"/>
  <c r="I617" i="4" s="1"/>
  <c r="H618" i="4" l="1"/>
  <c r="I618" i="4" s="1"/>
  <c r="H619" i="4" l="1"/>
  <c r="I619" i="4" s="1"/>
  <c r="H620" i="4" l="1"/>
  <c r="I620" i="4" s="1"/>
  <c r="H621" i="4" l="1"/>
  <c r="I621" i="4" s="1"/>
  <c r="H622" i="4" l="1"/>
  <c r="I622" i="4" s="1"/>
  <c r="H623" i="4" l="1"/>
  <c r="I623" i="4" s="1"/>
  <c r="H624" i="4" l="1"/>
  <c r="H626" i="4" s="1"/>
  <c r="I624" i="4" l="1"/>
  <c r="H628" i="4"/>
  <c r="I626" i="4"/>
  <c r="H630" i="4" l="1"/>
  <c r="I628" i="4"/>
  <c r="H636" i="4" l="1"/>
  <c r="I630" i="4"/>
  <c r="H638" i="4" l="1"/>
  <c r="I636" i="4"/>
  <c r="H640" i="4" l="1"/>
  <c r="I638" i="4"/>
  <c r="H642" i="4" l="1"/>
  <c r="I640" i="4"/>
  <c r="H644" i="4" l="1"/>
  <c r="H643" i="4"/>
  <c r="I642" i="4"/>
  <c r="H646" i="4" l="1"/>
  <c r="I646" i="4" s="1"/>
  <c r="I644" i="4"/>
  <c r="H645" i="4"/>
  <c r="I643" i="4"/>
  <c r="H648" i="4" l="1"/>
  <c r="I648" i="4" s="1"/>
  <c r="H650" i="4"/>
  <c r="H647" i="4"/>
  <c r="I645" i="4"/>
  <c r="H652" i="4" l="1"/>
  <c r="I650" i="4"/>
  <c r="H649" i="4"/>
  <c r="I647" i="4"/>
  <c r="H654" i="4" l="1"/>
  <c r="I652" i="4"/>
  <c r="H651" i="4"/>
  <c r="I649" i="4"/>
  <c r="H656" i="4" l="1"/>
  <c r="I654" i="4"/>
  <c r="H653" i="4"/>
  <c r="I651" i="4"/>
  <c r="I656" i="4" l="1"/>
  <c r="H658" i="4"/>
  <c r="H655" i="4"/>
  <c r="I653" i="4"/>
  <c r="I658" i="4" l="1"/>
  <c r="H660" i="4"/>
  <c r="I660" i="4" s="1"/>
  <c r="H657" i="4"/>
  <c r="I655" i="4"/>
  <c r="H659" i="4" l="1"/>
  <c r="I657" i="4"/>
  <c r="I659" i="4" l="1"/>
</calcChain>
</file>

<file path=xl/sharedStrings.xml><?xml version="1.0" encoding="utf-8"?>
<sst xmlns="http://schemas.openxmlformats.org/spreadsheetml/2006/main" count="7276" uniqueCount="2013">
  <si>
    <t>Stone at Outside</t>
  </si>
  <si>
    <t>Glass ware etc.</t>
  </si>
  <si>
    <t>Medicine, Insecticide etc.</t>
  </si>
  <si>
    <t>Oil, Ghee pack</t>
  </si>
  <si>
    <t>Iron Bar / GI fittings</t>
  </si>
  <si>
    <t>coil</t>
  </si>
  <si>
    <t>Distemper, washable</t>
  </si>
  <si>
    <t>Operator &amp; Helper</t>
  </si>
  <si>
    <t>Semi skld</t>
  </si>
  <si>
    <t>Earthwork excavation by Bulldozer in hard soil</t>
  </si>
  <si>
    <t>Earthwork excavation by Bulldozer in soft rock</t>
  </si>
  <si>
    <t>Earthwork excavation by Bulldozer in hard rock</t>
  </si>
  <si>
    <t>Excavator</t>
  </si>
  <si>
    <t>Varnish</t>
  </si>
  <si>
    <t>Wood/Metal primer</t>
  </si>
  <si>
    <t>White Cement</t>
  </si>
  <si>
    <t>4 mm</t>
  </si>
  <si>
    <t>5 mm</t>
  </si>
  <si>
    <t>20 mm</t>
  </si>
  <si>
    <t>12 mm</t>
  </si>
  <si>
    <t>10 mm</t>
  </si>
  <si>
    <t>8 mm</t>
  </si>
  <si>
    <t>6 mm</t>
  </si>
  <si>
    <t>25 mm</t>
  </si>
  <si>
    <t>qintl.</t>
  </si>
  <si>
    <t>Iron Colapsible Gate (chain gate)</t>
  </si>
  <si>
    <t>Iron Gate ( used iron sheet)</t>
  </si>
  <si>
    <t>Iron Spiral Staircase ( 75cm breadth)</t>
  </si>
  <si>
    <t>3/4" * 3/4"</t>
  </si>
  <si>
    <t>RM</t>
  </si>
  <si>
    <t>1" * 1"</t>
  </si>
  <si>
    <t>1.5" * 1.5"</t>
  </si>
  <si>
    <t>2" dia. MC</t>
  </si>
  <si>
    <t>1.5" dia. MC</t>
  </si>
  <si>
    <t>Iron Rolling shutter with fitting</t>
  </si>
  <si>
    <t>Chicken wire</t>
  </si>
  <si>
    <t>Mosquito Proof</t>
  </si>
  <si>
    <t>Iron Barfi</t>
  </si>
  <si>
    <t>26 SWG NS Heavy</t>
  </si>
  <si>
    <t>Bndl.</t>
  </si>
  <si>
    <t>28 SWG NS Heavy</t>
  </si>
  <si>
    <t>Door lock, martis</t>
  </si>
  <si>
    <t>Door  spring</t>
  </si>
  <si>
    <t>Door  spring, hydrolic</t>
  </si>
  <si>
    <t>Felling and uprooting of bamboo,clearing the area,stacking of bamboo and disposing of wastes to10m all complete</t>
  </si>
  <si>
    <t xml:space="preserve"> Norms_D0R</t>
  </si>
  <si>
    <t>Earthwork excavation by Bulldozer in soft soil</t>
  </si>
  <si>
    <t>Diesel</t>
  </si>
  <si>
    <t xml:space="preserve">Bulldozer 200 hp </t>
  </si>
  <si>
    <t>hr.</t>
  </si>
  <si>
    <t xml:space="preserve">bag </t>
  </si>
  <si>
    <t>Mosquito Proof good quality</t>
  </si>
  <si>
    <t xml:space="preserve">Hold fast </t>
  </si>
  <si>
    <t>Paints</t>
  </si>
  <si>
    <t>Ply wood</t>
  </si>
  <si>
    <t>Works in the preparation of embankment and sub grade construction as required</t>
  </si>
  <si>
    <t>Dry ruble flooring on the prepared granular bedding</t>
  </si>
  <si>
    <t>PD</t>
  </si>
  <si>
    <t>(Annual consumption rate per km)</t>
  </si>
  <si>
    <t xml:space="preserve">   SV = supervisor</t>
  </si>
  <si>
    <t xml:space="preserve">  PD = personday</t>
  </si>
  <si>
    <t>Barbed wire</t>
  </si>
  <si>
    <t>(According to Approved District Rate Of Dang)</t>
  </si>
  <si>
    <t xml:space="preserve">5.d Mediuum Rock </t>
  </si>
  <si>
    <t>5.e Hard Rock (Required Blasting)</t>
  </si>
  <si>
    <t>Office rate for HDP pipes (Excluding VAT&amp; Including OH)</t>
  </si>
  <si>
    <t>Weather Proof Paint</t>
  </si>
  <si>
    <t>Skld</t>
  </si>
  <si>
    <t>Unskld</t>
  </si>
  <si>
    <t>km</t>
  </si>
  <si>
    <t>Transportation cost=</t>
  </si>
  <si>
    <t>Rs.</t>
  </si>
  <si>
    <t>Labour</t>
  </si>
  <si>
    <t>Skilled labour</t>
  </si>
  <si>
    <t>day</t>
  </si>
  <si>
    <t>Unskilled labour</t>
  </si>
  <si>
    <t>Plumber</t>
  </si>
  <si>
    <t>Chain man/survey helper</t>
  </si>
  <si>
    <t>Sal wood</t>
  </si>
  <si>
    <t>m3</t>
  </si>
  <si>
    <t>Okhar</t>
  </si>
  <si>
    <t>Sandan</t>
  </si>
  <si>
    <t>no.</t>
  </si>
  <si>
    <t>m2</t>
  </si>
  <si>
    <t>Bhus</t>
  </si>
  <si>
    <t>kg</t>
  </si>
  <si>
    <t>Gobar</t>
  </si>
  <si>
    <t>Bamboo</t>
  </si>
  <si>
    <t>pc.</t>
  </si>
  <si>
    <t>Dori</t>
  </si>
  <si>
    <t>Khar</t>
  </si>
  <si>
    <t>Transportation</t>
  </si>
  <si>
    <t>Easy load/kg/kosh</t>
  </si>
  <si>
    <t>Difficult load /kg/kosh</t>
  </si>
  <si>
    <t>m</t>
  </si>
  <si>
    <t>1st 10m</t>
  </si>
  <si>
    <t>Each 10m</t>
  </si>
  <si>
    <t>Total</t>
  </si>
  <si>
    <t>Sal wood work  per m3</t>
  </si>
  <si>
    <t>a.</t>
  </si>
  <si>
    <t xml:space="preserve">1. Royalty = </t>
  </si>
  <si>
    <t xml:space="preserve">2. Preparation = </t>
  </si>
  <si>
    <t>Considering the beam of size 2x0.10x0.10 m</t>
  </si>
  <si>
    <t>Volume :-</t>
  </si>
  <si>
    <t>Cum.</t>
  </si>
  <si>
    <t>Surface Area:-</t>
  </si>
  <si>
    <t>Sqm.</t>
  </si>
  <si>
    <t>No of beam per Cum. of wood</t>
  </si>
  <si>
    <t>no</t>
  </si>
  <si>
    <t>Surface Area for 1 Cum.</t>
  </si>
  <si>
    <t>LABOUR</t>
  </si>
  <si>
    <t xml:space="preserve">Semiskilled </t>
  </si>
  <si>
    <t>Unskilled</t>
  </si>
  <si>
    <t>3. Transportation from Jungle to site:</t>
  </si>
  <si>
    <t>Haulage distance</t>
  </si>
  <si>
    <t>22.1.gha.1</t>
  </si>
  <si>
    <t>22.1.,gha.2</t>
  </si>
  <si>
    <t>(10.22.ka)</t>
  </si>
  <si>
    <t>Okhar wood per m3</t>
  </si>
  <si>
    <t>Roofing slate per m2</t>
  </si>
  <si>
    <t>Quarry rate=</t>
  </si>
  <si>
    <t>Transportation :</t>
  </si>
  <si>
    <t>Average distance=</t>
  </si>
  <si>
    <t>kosh</t>
  </si>
  <si>
    <t>Transportation:</t>
  </si>
  <si>
    <t>Quarry Rate =</t>
  </si>
  <si>
    <t>b.</t>
  </si>
  <si>
    <t>Details</t>
  </si>
  <si>
    <t>Nails</t>
  </si>
  <si>
    <t>Binding wire</t>
  </si>
  <si>
    <t>Gum</t>
  </si>
  <si>
    <t>Chuna</t>
  </si>
  <si>
    <t>Hold fast</t>
  </si>
  <si>
    <t>Nut bolt</t>
  </si>
  <si>
    <t>J - Hook</t>
  </si>
  <si>
    <t>Bitumin washer</t>
  </si>
  <si>
    <t>3"</t>
  </si>
  <si>
    <t>4"</t>
  </si>
  <si>
    <t>Kabja</t>
  </si>
  <si>
    <t>Handle</t>
  </si>
  <si>
    <t>Geru</t>
  </si>
  <si>
    <t>Alkatra</t>
  </si>
  <si>
    <t>RUKUM</t>
  </si>
  <si>
    <t>Helper</t>
  </si>
  <si>
    <t>S.N.</t>
  </si>
  <si>
    <t>Nr.no.</t>
  </si>
  <si>
    <t>Particulars</t>
  </si>
  <si>
    <t>Unit</t>
  </si>
  <si>
    <t>Type</t>
  </si>
  <si>
    <t>mds.</t>
  </si>
  <si>
    <t>Rate</t>
  </si>
  <si>
    <t>Amount</t>
  </si>
  <si>
    <t>Qnty.</t>
  </si>
  <si>
    <t>T &amp; P</t>
  </si>
  <si>
    <t>O-rate</t>
  </si>
  <si>
    <t>Remarks</t>
  </si>
  <si>
    <t>Unskl.</t>
  </si>
  <si>
    <t>b</t>
  </si>
  <si>
    <t>Removal of stone all complete</t>
  </si>
  <si>
    <t>Skl.</t>
  </si>
  <si>
    <t>Sand</t>
  </si>
  <si>
    <t>Cement</t>
  </si>
  <si>
    <t>bag.</t>
  </si>
  <si>
    <t>Stone</t>
  </si>
  <si>
    <t>Clay</t>
  </si>
  <si>
    <t>stone</t>
  </si>
  <si>
    <t>Aggregate</t>
  </si>
  <si>
    <t>mt</t>
  </si>
  <si>
    <t>B. wire</t>
  </si>
  <si>
    <t>10m2</t>
  </si>
  <si>
    <t>L. wood</t>
  </si>
  <si>
    <t>Bag</t>
  </si>
  <si>
    <t>100m2</t>
  </si>
  <si>
    <t>Bhusa</t>
  </si>
  <si>
    <t>Aster</t>
  </si>
  <si>
    <t>ltr.</t>
  </si>
  <si>
    <t>kg.</t>
  </si>
  <si>
    <t>Enamel</t>
  </si>
  <si>
    <t>Alumin. p.</t>
  </si>
  <si>
    <t>Khaksi</t>
  </si>
  <si>
    <t>per</t>
  </si>
  <si>
    <t>1000m</t>
  </si>
  <si>
    <r>
      <t>Working Pressure  2.5 Kg/ cm</t>
    </r>
    <r>
      <rPr>
        <vertAlign val="superscript"/>
        <sz val="8"/>
        <rFont val="Arial"/>
        <family val="2"/>
      </rPr>
      <t xml:space="preserve">2 </t>
    </r>
    <r>
      <rPr>
        <sz val="8"/>
        <rFont val="Arial"/>
        <family val="2"/>
      </rPr>
      <t>( II )</t>
    </r>
  </si>
  <si>
    <r>
      <t>Working Pressure  4 Kg/ cm</t>
    </r>
    <r>
      <rPr>
        <vertAlign val="superscript"/>
        <sz val="8"/>
        <rFont val="Arial"/>
        <family val="2"/>
      </rPr>
      <t>2</t>
    </r>
    <r>
      <rPr>
        <sz val="8"/>
        <rFont val="Arial"/>
        <family val="2"/>
      </rPr>
      <t xml:space="preserve"> ( III )</t>
    </r>
  </si>
  <si>
    <r>
      <t>Working Pressure  6 Kg/ cm</t>
    </r>
    <r>
      <rPr>
        <vertAlign val="superscript"/>
        <sz val="8"/>
        <rFont val="Arial"/>
        <family val="2"/>
      </rPr>
      <t>2</t>
    </r>
    <r>
      <rPr>
        <sz val="8"/>
        <rFont val="Arial"/>
        <family val="2"/>
      </rPr>
      <t xml:space="preserve"> ( IV )</t>
    </r>
  </si>
  <si>
    <r>
      <t>Working Pressure 10 Kg/ cm</t>
    </r>
    <r>
      <rPr>
        <vertAlign val="superscript"/>
        <sz val="8"/>
        <rFont val="Arial"/>
        <family val="2"/>
      </rPr>
      <t>2</t>
    </r>
    <r>
      <rPr>
        <sz val="8"/>
        <rFont val="Arial"/>
        <family val="2"/>
      </rPr>
      <t xml:space="preserve"> ( V )</t>
    </r>
  </si>
  <si>
    <t>50m</t>
  </si>
  <si>
    <t>30m</t>
  </si>
  <si>
    <t>Red lead etc.</t>
  </si>
  <si>
    <t>Asbestos R.C.</t>
  </si>
  <si>
    <t>Plastic cement cot.</t>
  </si>
  <si>
    <t>bag</t>
  </si>
  <si>
    <t>100 rm</t>
  </si>
  <si>
    <t>Barbed wire 10/12</t>
  </si>
  <si>
    <t>Nails,hooks</t>
  </si>
  <si>
    <t>U - hook</t>
  </si>
  <si>
    <t>Skilled</t>
  </si>
  <si>
    <t>8mm bolt,nut</t>
  </si>
  <si>
    <t>J- hook</t>
  </si>
  <si>
    <t>10 RM</t>
  </si>
  <si>
    <t>Slate</t>
  </si>
  <si>
    <t>bun.</t>
  </si>
  <si>
    <t>Bans</t>
  </si>
  <si>
    <t>40mm screw</t>
  </si>
  <si>
    <t>60mm screw</t>
  </si>
  <si>
    <t>150mm chheskini</t>
  </si>
  <si>
    <t>250mm locking set</t>
  </si>
  <si>
    <t>km/qntl</t>
  </si>
  <si>
    <t xml:space="preserve">1. Royalty,Preparation etc. </t>
  </si>
  <si>
    <t>Salla</t>
  </si>
  <si>
    <t>Salla wood per m3</t>
  </si>
  <si>
    <t>Uttis etc. wood per m3</t>
  </si>
  <si>
    <t xml:space="preserve">Transportation </t>
  </si>
  <si>
    <t xml:space="preserve">Sand </t>
  </si>
  <si>
    <t>1" dia. MC</t>
  </si>
  <si>
    <t>GI wire 8/10/12 swg, Commercial</t>
  </si>
  <si>
    <t>GI wire 8/10/12 swg, Medium</t>
  </si>
  <si>
    <t>GI wire  8/10/12 swg, Heavy</t>
  </si>
  <si>
    <t>C.G.I. coloured sheet 0.75 mm, 22 swg</t>
  </si>
  <si>
    <t>C.G.I. coloured sheet 0.50 mm, 24 swg M</t>
  </si>
  <si>
    <t>C.G.I. coloured sheet 0.41 mm, 26 swg H</t>
  </si>
  <si>
    <t>n0.</t>
  </si>
  <si>
    <t>300mm chheskini</t>
  </si>
  <si>
    <t>75mm kabja</t>
  </si>
  <si>
    <t>100mm chheskini</t>
  </si>
  <si>
    <t>handle</t>
  </si>
  <si>
    <t>Screw</t>
  </si>
  <si>
    <t>Bar</t>
  </si>
  <si>
    <t>OFFICE OF THE DISTRICT DEVELOPMENT COMMITEE</t>
  </si>
  <si>
    <t>2.5 kgf/cm2</t>
  </si>
  <si>
    <t>4kgf/cm2</t>
  </si>
  <si>
    <t>6kgf/m2</t>
  </si>
  <si>
    <t>10kgf/cm2</t>
  </si>
  <si>
    <t>Av. weight</t>
  </si>
  <si>
    <t>l;=g+=</t>
  </si>
  <si>
    <t>uf=lj ;=</t>
  </si>
  <si>
    <t>vn¨f</t>
  </si>
  <si>
    <t>l5jfª</t>
  </si>
  <si>
    <t>l;DnL</t>
  </si>
  <si>
    <t>u/Fonf</t>
  </si>
  <si>
    <t>cdf{</t>
  </si>
  <si>
    <t>k"lt{dsf8f</t>
  </si>
  <si>
    <t>sf]6hxf/L</t>
  </si>
  <si>
    <t>rf}/hxf/L</t>
  </si>
  <si>
    <t>vf]nfuf+p</t>
  </si>
  <si>
    <t>g'jfsf]6</t>
  </si>
  <si>
    <t>vf/f</t>
  </si>
  <si>
    <t>d'?</t>
  </si>
  <si>
    <t>k]p3f</t>
  </si>
  <si>
    <t>?3f</t>
  </si>
  <si>
    <t>enfSrf</t>
  </si>
  <si>
    <t>:ofnfkfvf</t>
  </si>
  <si>
    <t>;f+v</t>
  </si>
  <si>
    <t>rf}vfjfª</t>
  </si>
  <si>
    <t>zf]ef</t>
  </si>
  <si>
    <t>dxt</t>
  </si>
  <si>
    <t>r'gjfª</t>
  </si>
  <si>
    <t>sfs|L</t>
  </si>
  <si>
    <t>sf8f</t>
  </si>
  <si>
    <t>df]/fjfª</t>
  </si>
  <si>
    <t>sf]n</t>
  </si>
  <si>
    <t>ts;]/f</t>
  </si>
  <si>
    <t>x'sfd</t>
  </si>
  <si>
    <t>/Gdfd}sf]6</t>
  </si>
  <si>
    <t>/fª;L</t>
  </si>
  <si>
    <t>l;:g]</t>
  </si>
  <si>
    <t>hfª</t>
  </si>
  <si>
    <t>Kjfª</t>
  </si>
  <si>
    <t>kf]v/f</t>
  </si>
  <si>
    <t>af+lkmsf]6</t>
  </si>
  <si>
    <t>em'nf</t>
  </si>
  <si>
    <t>dUdf</t>
  </si>
  <si>
    <t>lkkn</t>
  </si>
  <si>
    <t>b'nL</t>
  </si>
  <si>
    <t>*.@)sf]6</t>
  </si>
  <si>
    <t>*.@)8f8fuf+p</t>
  </si>
  <si>
    <t>3]Tdf</t>
  </si>
  <si>
    <t>uf]tfdsf]6</t>
  </si>
  <si>
    <t>:ofnfvlb</t>
  </si>
  <si>
    <t>!</t>
  </si>
  <si>
    <t>@</t>
  </si>
  <si>
    <t>l5JFfª</t>
  </si>
  <si>
    <t>#</t>
  </si>
  <si>
    <t>$</t>
  </si>
  <si>
    <t>Uf/FoNFf</t>
  </si>
  <si>
    <t>%</t>
  </si>
  <si>
    <t>^</t>
  </si>
  <si>
    <t>&amp;</t>
  </si>
  <si>
    <t>*</t>
  </si>
  <si>
    <t>(</t>
  </si>
  <si>
    <t>VF]fNFfUF+fp</t>
  </si>
  <si>
    <t>!)</t>
  </si>
  <si>
    <t>!!</t>
  </si>
  <si>
    <t>!@</t>
  </si>
  <si>
    <t>!#</t>
  </si>
  <si>
    <t>!$</t>
  </si>
  <si>
    <t>!%</t>
  </si>
  <si>
    <t>!^</t>
  </si>
  <si>
    <t>!&amp;</t>
  </si>
  <si>
    <t>!*</t>
  </si>
  <si>
    <t>!(</t>
  </si>
  <si>
    <t>cf7jL;sf]6</t>
  </si>
  <si>
    <t>cf7jL;8f8fuf+p</t>
  </si>
  <si>
    <t>Name of the VDC</t>
  </si>
  <si>
    <t>Khalanga</t>
  </si>
  <si>
    <t>Chhibang</t>
  </si>
  <si>
    <t>Simli</t>
  </si>
  <si>
    <t>Garayala</t>
  </si>
  <si>
    <t>Arma</t>
  </si>
  <si>
    <t>Purtimkanda</t>
  </si>
  <si>
    <t>Kotjahari</t>
  </si>
  <si>
    <t>Chaurjahari</t>
  </si>
  <si>
    <t>Kholagaun</t>
  </si>
  <si>
    <t>Nuwakot</t>
  </si>
  <si>
    <t>Khara</t>
  </si>
  <si>
    <t>Muru</t>
  </si>
  <si>
    <t>Peugha</t>
  </si>
  <si>
    <t>Rungha</t>
  </si>
  <si>
    <t>Bhalakcha</t>
  </si>
  <si>
    <t>Syalapakha</t>
  </si>
  <si>
    <t>Shankh</t>
  </si>
  <si>
    <t>Chaukhabang</t>
  </si>
  <si>
    <t>Shobha</t>
  </si>
  <si>
    <t>Mahat</t>
  </si>
  <si>
    <t>Chunbang</t>
  </si>
  <si>
    <t>Kankri</t>
  </si>
  <si>
    <t>Kanda</t>
  </si>
  <si>
    <t>Morabang</t>
  </si>
  <si>
    <t>Koal</t>
  </si>
  <si>
    <t>Taksera</t>
  </si>
  <si>
    <t>Hukam</t>
  </si>
  <si>
    <t>Ranmamaikot</t>
  </si>
  <si>
    <t>Ranshi</t>
  </si>
  <si>
    <t>Sisne</t>
  </si>
  <si>
    <t>Jang</t>
  </si>
  <si>
    <t>Pwang</t>
  </si>
  <si>
    <t>Pokhara</t>
  </si>
  <si>
    <t>Banfikot</t>
  </si>
  <si>
    <t>Jhula</t>
  </si>
  <si>
    <t>Magma</t>
  </si>
  <si>
    <t>Pipal</t>
  </si>
  <si>
    <t>Duli</t>
  </si>
  <si>
    <t>Aathbishkot</t>
  </si>
  <si>
    <t>8/20 Dandagaun</t>
  </si>
  <si>
    <t>Ghetma</t>
  </si>
  <si>
    <t>Gotamkot</t>
  </si>
  <si>
    <t>Syalakhadi</t>
  </si>
  <si>
    <t>1/2"</t>
  </si>
  <si>
    <t>3/4"</t>
  </si>
  <si>
    <t>1"</t>
  </si>
  <si>
    <t>2"</t>
  </si>
  <si>
    <t>pc</t>
  </si>
  <si>
    <t>bndl</t>
  </si>
  <si>
    <t>Khar/Babio</t>
  </si>
  <si>
    <t>Chirpat wood</t>
  </si>
  <si>
    <t>bhari</t>
  </si>
  <si>
    <t>bndl.</t>
  </si>
  <si>
    <t xml:space="preserve">Total   </t>
  </si>
  <si>
    <t>Per</t>
  </si>
  <si>
    <t>Roofing nail</t>
  </si>
  <si>
    <t>GI wire</t>
  </si>
  <si>
    <t>Steel</t>
  </si>
  <si>
    <t>Red oxide</t>
  </si>
  <si>
    <t>Sprit</t>
  </si>
  <si>
    <t>Lincid oil</t>
  </si>
  <si>
    <t>Other</t>
  </si>
  <si>
    <t>Materials</t>
  </si>
  <si>
    <t>TRANSPORTATION OF MATERIALS:</t>
  </si>
  <si>
    <t>a</t>
  </si>
  <si>
    <t>Sal Wood work all complete</t>
  </si>
  <si>
    <t>Okhar wood</t>
  </si>
  <si>
    <t xml:space="preserve">Size </t>
  </si>
  <si>
    <t>Local hard wood</t>
  </si>
  <si>
    <t>Local  hard wood</t>
  </si>
  <si>
    <t>Sal  wood</t>
  </si>
  <si>
    <t>Material</t>
  </si>
  <si>
    <t>Dimention, Nominal Weights &amp; Permissible Working Pressure of G I Pipe ( IS 1239 )</t>
  </si>
  <si>
    <t>S.</t>
  </si>
  <si>
    <t>N.B</t>
  </si>
  <si>
    <t>Light Class</t>
  </si>
  <si>
    <t>Medium Class</t>
  </si>
  <si>
    <t>Heavy Class</t>
  </si>
  <si>
    <t>O.D</t>
  </si>
  <si>
    <t>Thick-</t>
  </si>
  <si>
    <t>Permissible</t>
  </si>
  <si>
    <t>Weight of GI Pipes</t>
  </si>
  <si>
    <t>Max</t>
  </si>
  <si>
    <t>Min</t>
  </si>
  <si>
    <t>ness</t>
  </si>
  <si>
    <t>Working</t>
  </si>
  <si>
    <t>Plain</t>
  </si>
  <si>
    <t xml:space="preserve">Screwed and </t>
  </si>
  <si>
    <t>Pressure</t>
  </si>
  <si>
    <t>end</t>
  </si>
  <si>
    <t>Socketed</t>
  </si>
  <si>
    <t>mm</t>
  </si>
  <si>
    <t>kg/cm2</t>
  </si>
  <si>
    <t>kg/m</t>
  </si>
  <si>
    <t>-</t>
  </si>
  <si>
    <t>Marking</t>
  </si>
  <si>
    <t>Yellow Colour</t>
  </si>
  <si>
    <t>Blue Colour</t>
  </si>
  <si>
    <t>Red Colour</t>
  </si>
  <si>
    <t>Dimention, Nominal Weights HDPE Pipes ( IS 4984-1987 / NS 40-2042 )</t>
  </si>
  <si>
    <t>Wall Thickness</t>
  </si>
  <si>
    <t>I.D</t>
  </si>
  <si>
    <t>Weight</t>
  </si>
  <si>
    <t>Avg.</t>
  </si>
  <si>
    <t>Kg/m</t>
  </si>
  <si>
    <t>Green Colour</t>
  </si>
  <si>
    <t>50mm F/Stone</t>
  </si>
  <si>
    <t>37.5 mm F/Stone</t>
  </si>
  <si>
    <t>25mm thick stone</t>
  </si>
  <si>
    <t>Snowcem paint</t>
  </si>
  <si>
    <t>w.p. cement paint</t>
  </si>
  <si>
    <t>Cost for Flagstone per m2 (37.5mm thick)</t>
  </si>
  <si>
    <t>Cost for Flagstone per m2 (50mm thick)</t>
  </si>
  <si>
    <t>Cost for clay per m3 at HQ</t>
  </si>
  <si>
    <t xml:space="preserve"> GOVERNMENT OF NEPAL </t>
  </si>
  <si>
    <t>District Technical Office</t>
  </si>
  <si>
    <t>Plumber Helper</t>
  </si>
  <si>
    <t xml:space="preserve">Driller </t>
  </si>
  <si>
    <t>Blaster</t>
  </si>
  <si>
    <t>Blaster Helper</t>
  </si>
  <si>
    <t>Pale/Chaukidar</t>
  </si>
  <si>
    <t>C</t>
  </si>
  <si>
    <t>D</t>
  </si>
  <si>
    <t>E</t>
  </si>
  <si>
    <t>F</t>
  </si>
  <si>
    <t>G</t>
  </si>
  <si>
    <t>H</t>
  </si>
  <si>
    <t>I</t>
  </si>
  <si>
    <t>J</t>
  </si>
  <si>
    <t>K</t>
  </si>
  <si>
    <t>L</t>
  </si>
  <si>
    <t>M</t>
  </si>
  <si>
    <t>N</t>
  </si>
  <si>
    <t>Namlo with dori</t>
  </si>
  <si>
    <t>15cm dia</t>
  </si>
  <si>
    <t>HDP Pipes</t>
  </si>
  <si>
    <t>32,40 and 50 mm dia.</t>
  </si>
  <si>
    <t>16,20 and 25 mm dia.</t>
  </si>
  <si>
    <t>G.I. pipes</t>
  </si>
  <si>
    <t>Generator/Transformer</t>
  </si>
  <si>
    <t>Fittings,Nails,Kabja,Paint etc.</t>
  </si>
  <si>
    <t>Seed bin</t>
  </si>
  <si>
    <t>A</t>
  </si>
  <si>
    <t>B</t>
  </si>
  <si>
    <t>63,75,90 mm and above</t>
  </si>
  <si>
    <t>Factor</t>
  </si>
  <si>
    <t>Vehicle</t>
  </si>
  <si>
    <t>kg/kosh</t>
  </si>
  <si>
    <t>add extra</t>
  </si>
  <si>
    <t xml:space="preserve"> Convenient Materials (Per Kg):</t>
  </si>
  <si>
    <t>Unskilled Labour</t>
  </si>
  <si>
    <t>Cost for Rubble stone per m3</t>
  </si>
  <si>
    <t>32mm dia. 10 kg/cm2</t>
  </si>
  <si>
    <t>40mm dia. 10 kg/cm2</t>
  </si>
  <si>
    <t>50mm dia. 10 kg/cm2</t>
  </si>
  <si>
    <t>32mm dia. 6 kg/cm2</t>
  </si>
  <si>
    <t>40mm dia. 6 kg/cm2</t>
  </si>
  <si>
    <t>50mm dia. 6 kg/cm2</t>
  </si>
  <si>
    <t>63mm dia. 6 kg/cm2</t>
  </si>
  <si>
    <t>75mm dia. 6 kg/cm2</t>
  </si>
  <si>
    <t>90mm dia. 6 kg/cm2</t>
  </si>
  <si>
    <t>110mm dia. 6 kg/cm2</t>
  </si>
  <si>
    <t>110mm dia. 4 kg/cm2</t>
  </si>
  <si>
    <t>40mm dia. 4 kg/cm2</t>
  </si>
  <si>
    <t>50mm dia. 4 kg/cm2</t>
  </si>
  <si>
    <t>63mm dia. 4 kg/cm2</t>
  </si>
  <si>
    <t>75mm dia. 4 kg/cm2</t>
  </si>
  <si>
    <t>90mm dia. 4 kg/cm2</t>
  </si>
  <si>
    <t>125mm dia. 4 kg/cm2</t>
  </si>
  <si>
    <t>140mm dia. 4 kg/cm2</t>
  </si>
  <si>
    <t>160mm dia. 4 kg/cm2</t>
  </si>
  <si>
    <t>180mm dia. 4 kg/cm2</t>
  </si>
  <si>
    <t>nos.</t>
  </si>
  <si>
    <t>Grass cuttings</t>
  </si>
  <si>
    <t>Grass slips</t>
  </si>
  <si>
    <t>seedlings</t>
  </si>
  <si>
    <t>compost</t>
  </si>
  <si>
    <t>Tree Guard</t>
  </si>
  <si>
    <t>Green mulch</t>
  </si>
  <si>
    <t>Hardwood cuttings at least 1m length</t>
  </si>
  <si>
    <t>seedlings (bamboo)</t>
  </si>
  <si>
    <t>seedlings (nigalo)</t>
  </si>
  <si>
    <t>200mm dia. 4 kg/cm2</t>
  </si>
  <si>
    <t>200mm dia. 2.5 kg/cm2</t>
  </si>
  <si>
    <t>63mm dia. 2.5 kg/cm2</t>
  </si>
  <si>
    <t>75mm dia. 2.5 kg/cm2</t>
  </si>
  <si>
    <t>90mm dia. 2.5 kg/cm2</t>
  </si>
  <si>
    <t>110mm dia. 2.5 kg/cm2</t>
  </si>
  <si>
    <t>125mm dia. 2.5 kg/cm2</t>
  </si>
  <si>
    <t>140mm dia. 2.5 kg/cm2</t>
  </si>
  <si>
    <t>160mm dia. 2.5 kg/cm2</t>
  </si>
  <si>
    <t>180mm dia. 2.5 kg/cm2</t>
  </si>
  <si>
    <t>20mm dia. 10 kg/cm2</t>
  </si>
  <si>
    <t>16mm dia. 10 kg/cm2</t>
  </si>
  <si>
    <t>25mm dia. 10 kg/cm2</t>
  </si>
  <si>
    <t>pckt.</t>
  </si>
  <si>
    <t>Plain Sheet 26 swg (4ft. * 8ft.)</t>
  </si>
  <si>
    <t>Marble chips 0,1,2,3 &amp; 4</t>
  </si>
  <si>
    <t>Corrugated/Plain fiber glass sheet 2.0 mm</t>
  </si>
  <si>
    <t>Corrugated/Plain fiber glass sheet 1.2 mm</t>
  </si>
  <si>
    <t>Collection and Prepartion of Seeds</t>
  </si>
  <si>
    <t>cft</t>
  </si>
  <si>
    <t>(Dang)</t>
  </si>
  <si>
    <t>Salla  wood</t>
  </si>
  <si>
    <t>Uttis</t>
  </si>
  <si>
    <t xml:space="preserve">1. Royalty,Preparation Etc. </t>
  </si>
  <si>
    <t>61.a</t>
  </si>
  <si>
    <t>Collection  of Seeds from sources within 1km of the road,including seperating &amp; preparing seed for storage &amp; drying seed in the Sun</t>
  </si>
  <si>
    <t>61.b</t>
  </si>
  <si>
    <t>Collection of large shrub seeds (e.g. bhujetro) from sources within 1km of the road including seed preparation for storage after drying</t>
  </si>
  <si>
    <t>Collection of grass &amp; hardwood cutting for vegetative propagation</t>
  </si>
  <si>
    <t>62.a</t>
  </si>
  <si>
    <t>100 slips</t>
  </si>
  <si>
    <t>62.b</t>
  </si>
  <si>
    <t>Collection of grass clumps (e.g. amliso,kans,khar ) from sources within 1km of th road, o make slips for multiplication in the nursery</t>
  </si>
  <si>
    <t>Collection of cuttings of small bamboos ( e.g. padang bans, tite nigalo bans ), suitable for traditional planting, from sources within 1km of the road. Material minimum 10cm of rooted rhizome &amp; 90 cm of culm</t>
  </si>
  <si>
    <t>1000 nos.</t>
  </si>
  <si>
    <t>62.c</t>
  </si>
  <si>
    <t>Collection of hardwood cuttings (e.g. assuro,bains,kanda phul,simali ) from sources within 1km of the road. Mateial minimum 30cm in length &amp; 2cm in diameter</t>
  </si>
  <si>
    <t>Direct seeding on site</t>
  </si>
  <si>
    <t>67.a</t>
  </si>
  <si>
    <t>Broadcasting grass seeds on slopes &lt; 40 deg, seeding rate 25 g/m2</t>
  </si>
  <si>
    <t>100 m2</t>
  </si>
  <si>
    <t>67.b</t>
  </si>
  <si>
    <t>Broadcasting grass seeds on slopes &lt; 40 deg, including cover with long mulch,seeding rate 25 g/m2</t>
  </si>
  <si>
    <t>67.d</t>
  </si>
  <si>
    <t>Sowing shrub or tree seeds on all slopes, at 25 cm intervals,including digging planting holes to 5 cm depth &amp; covering with soil. Two seeds per planting hole.</t>
  </si>
  <si>
    <t>Planting grass cuttings on site</t>
  </si>
  <si>
    <t>68.a</t>
  </si>
  <si>
    <t>Planting single node culm cutting of grass (e.g. napier) on fill slopes &lt; 45 deg. &amp; embankment slopes in plain areas approximate length 15 - 20 cm, including diging planting hole 10 - 20 cm depth using a metal rod or hard wood peg</t>
  </si>
  <si>
    <t>100 nos</t>
  </si>
  <si>
    <t>68.b</t>
  </si>
  <si>
    <t>Planting single node culm cutting of grass (e.g. napier) on hard cut slopes &lt; 45 deg.  approximate length 15 - 20 cm, including diging planting hole 10 - 20 cm depth using a metal rod or hard wood peg</t>
  </si>
  <si>
    <t>68.c</t>
  </si>
  <si>
    <t>Planting single node culm cutting of grass (e.g. napier) on hard cut slopes &gt; 45 deg.  approximate length 15 - 20 cm, including diging planting hole 10 - 20 cm depth using a metal rod or hard wood peg</t>
  </si>
  <si>
    <t>68.e</t>
  </si>
  <si>
    <t>Planting rooted grass slips on  slopes   &lt;45 deg.  Including preparation of slips on site. Operation includes diging planting holes to a maximum of 5 cm depth with metal rd or hard wood peg,depending on nature of soil. The planting drills should be spaced 10 cm apart.</t>
  </si>
  <si>
    <t>1 m2</t>
  </si>
  <si>
    <t>68.f</t>
  </si>
  <si>
    <t>68.g</t>
  </si>
  <si>
    <t>Planting rooted grass slips on  slopes   45 deg.  - 60 deg. Including preparation of slips on site. Operation includes diging planting holes to a maximum of 5 cm depth with metal rd or hard wood peg,depending on nature of soil. The planting drills should be spaced 10 cm apart.</t>
  </si>
  <si>
    <t>Field Supervisor</t>
  </si>
  <si>
    <t>Construction Supervisor</t>
  </si>
  <si>
    <t>Kharidar</t>
  </si>
  <si>
    <t>w/o TP</t>
  </si>
  <si>
    <t>HDP Pipes for piece</t>
  </si>
  <si>
    <t>Electric /Bridge parts</t>
  </si>
  <si>
    <t xml:space="preserve"> Rate </t>
  </si>
  <si>
    <t>c.</t>
  </si>
  <si>
    <t>Weather Coat, Aster</t>
  </si>
  <si>
    <t>Weather Coat paint</t>
  </si>
  <si>
    <t>Planting rooted grass slips on  slopes   &gt; 60 deg.  Including preparation of slips on site. Operation includes diging planting holes to a maximum of 5 cm depth with metal rd or hard wood peg,depending on nature of soil. The planting drills should be spaced 10 cm apart.</t>
  </si>
  <si>
    <t xml:space="preserve">Planting shrub and tree seedlings and cuttings on site </t>
  </si>
  <si>
    <t>69.a</t>
  </si>
  <si>
    <t>Planting containerised tree and shrub seedlings pitting,transplanting,compositing and placing treeguards, on toe of embankment slopes in plain ares, not less than 8m from the road centre line , pit size 30 cm dia. * 30 cm depth. Compost volume 1/4th of the pit, mixed with original soil</t>
  </si>
  <si>
    <t>10 nos</t>
  </si>
  <si>
    <t>69.b</t>
  </si>
  <si>
    <t xml:space="preserve">Planting containerised tree and shrub seedlings including pitting,transplanting,compositing and mulching on slopes &lt; 30 deg., pit size 30 cm dia. * 30 cm depth. Mix Compost with soil and backfill into pit, to 1/4 of the pit volume </t>
  </si>
  <si>
    <t>69.c</t>
  </si>
  <si>
    <t xml:space="preserve">Planting containerised tree and shrub seedlings including pitting,transplanting,compositing and mulching on slopes  30 deg.- 45 deg., pit size 30 cm dia. * 30 cm depth. Mix Compost with soil and backfill into pit, to 1/4 of the pit volume </t>
  </si>
  <si>
    <t>69.d</t>
  </si>
  <si>
    <t>Planting tree stump cutting and bare root seedlings,including pitting,copositing,transplanting and mulching, onslopes &lt; 30 deg. Pit size 10cm dia. * 20cm depth. Compost volume 1/4 th of the volume of the pit, mixed with original soil</t>
  </si>
  <si>
    <t>69.e</t>
  </si>
  <si>
    <t>Planting tree stump cutting and bare root seedlings,including pitting,copositing,transplanting and mulching, onslopes  30 deg.- 45 deg. Pit size 10cm dia. * 20cm depth. Compost volume 1/4 th of the volume of the pit, mixed with original soil</t>
  </si>
  <si>
    <t>69.f</t>
  </si>
  <si>
    <t>Planting rooted tree stump cuttings and bare root seedlings, including pitting,transplanting,compositing and mulching, onslopes &gt; 45 deg. Pit size 10cm dia. * 20cm depth. Compost volume 1/4 th of the volume of the pit, mixed with original soil</t>
  </si>
  <si>
    <t>Vegitative palisade construction, brush layering and fascines</t>
  </si>
  <si>
    <t>70.a</t>
  </si>
  <si>
    <t xml:space="preserve">Salla wood </t>
  </si>
  <si>
    <t xml:space="preserve">Uttis wood </t>
  </si>
  <si>
    <t>Earthwork excavation by Excavator 200 PC in Soil</t>
  </si>
  <si>
    <t>Earthwork excavation by Excavator 120 PC in soil</t>
  </si>
  <si>
    <t>Collection of hardwood cuttings for planting materials (e.g. assuro,kanda phul,simali ) from sources within 1km of the road. Mateial to be approx. 1m in length and minimum 5cm in diameter</t>
  </si>
  <si>
    <t>70.b</t>
  </si>
  <si>
    <t>Preparation and planting of live pegs of selected species (e.g. assuro,simali) of min. 1m length to 0.5m depth in hard around. Pegs spaced at 5cm centres within rows,with 5-20cm between rows and nterwoven with vegetation</t>
  </si>
  <si>
    <t>1 m</t>
  </si>
  <si>
    <t>70.c</t>
  </si>
  <si>
    <t>1m</t>
  </si>
  <si>
    <t>Preparation and planting of live cuttings of selected species (e.g. assuro,simali) of min. 1m length to 0.5m into soft debris. Pegs spaced at 5cm centres within rows,with 5-20cm between rows and nterwoven with vegetation</t>
  </si>
  <si>
    <t>70.d</t>
  </si>
  <si>
    <t>Site preparation for fascine laying : earth works in excavation of trench to 20cm depth</t>
  </si>
  <si>
    <t>70.e</t>
  </si>
  <si>
    <t>Laying of live fascines,using live hardwood cuttings of selected species (e.g. Assuro,simali) of min. 1m length placed in bundles t give 4 running meters of cutings per metre of fascine, including backfilling of trench and careful compaction.</t>
  </si>
  <si>
    <t>Fabrication of gabion bolster cylinders</t>
  </si>
  <si>
    <t>72.a</t>
  </si>
  <si>
    <t>Site preparation for 30cm dia. Bolster. Each works in excavation of trench</t>
  </si>
  <si>
    <t>72.b</t>
  </si>
  <si>
    <t>Site preparation for 60cm dia. Bolster. Each works in excavation of trench</t>
  </si>
  <si>
    <t>72.c</t>
  </si>
  <si>
    <t>Manufcture of bolster panels : 70*100mm hexagonal mesh wire construction (10 swg frame &amp; 12 swg mesh).</t>
  </si>
  <si>
    <t>1m2</t>
  </si>
  <si>
    <t>72.d</t>
  </si>
  <si>
    <t>Construction of 30cm bolster cylinder : placing,stretching wire mesh, filling with boulders, closing and back filling</t>
  </si>
  <si>
    <t>Boulders</t>
  </si>
  <si>
    <t>72.e</t>
  </si>
  <si>
    <t>Construction of 60cm bolster cylinder : placing,stretching wire mesh, filling with boulders, closing and back filling</t>
  </si>
  <si>
    <t>72.f</t>
  </si>
  <si>
    <t>Construction of 30cm bolster cylinder : placing,stretching wire mesh over 20 gauge black polythen sheeting, filling with boulders, closing and back filling</t>
  </si>
  <si>
    <t>Black polythen</t>
  </si>
  <si>
    <t>72.g</t>
  </si>
  <si>
    <t>Construction of 60cm bolster cylinder : placing,stretching wire mesh over 20 gauge black polythen sheeting, filling with boulders, closing and back filling</t>
  </si>
  <si>
    <t>72.h</t>
  </si>
  <si>
    <t>Anchoring bolster : 12mm dia. MS re-bar cut into 2m lengths for anchorage and placed at 1m intervals</t>
  </si>
  <si>
    <t>MS rod</t>
  </si>
  <si>
    <t>72.i</t>
  </si>
  <si>
    <t>Laying of terram paper (geoextile)</t>
  </si>
  <si>
    <t>Terram paper</t>
  </si>
  <si>
    <t>Bamboo tree guards</t>
  </si>
  <si>
    <t>73.a</t>
  </si>
  <si>
    <t>Weaving bamboo tree guards using bamboo poles as uprights : 1.60m in height and weaving split bamboo with the outer wall intact around the posts. Dimensions of the guard are 0.60m da. * 1.3m high</t>
  </si>
  <si>
    <t>1 no.</t>
  </si>
  <si>
    <t>Corrugated/Plain fiber glass sheet 3.0 mm</t>
  </si>
  <si>
    <t>Apex</t>
  </si>
  <si>
    <t>Aluminium strip (25 * 1.5mm) for fiber glass</t>
  </si>
  <si>
    <t>Rebet nut for fiber glass roof</t>
  </si>
  <si>
    <t>Terrazo Tile 20 mm</t>
  </si>
  <si>
    <t>Four Mica</t>
  </si>
  <si>
    <t>Site clearance - Clearing and grubbing including the cutting of trees having girth of less than 30cm when measured at 1 m above the ground</t>
  </si>
  <si>
    <t>Cutting of trees all complete</t>
  </si>
  <si>
    <t>O -Rate</t>
  </si>
  <si>
    <t>Stripping of Top Soil all complete</t>
  </si>
  <si>
    <t>Excavation in Roadway and Drain</t>
  </si>
  <si>
    <t>Excavation for Structures all complete</t>
  </si>
  <si>
    <t>Planting grass cutting on site or turfing with sods all complete</t>
  </si>
  <si>
    <t>Seeding and mulching all complete</t>
  </si>
  <si>
    <t>19.a</t>
  </si>
  <si>
    <t>19.b</t>
  </si>
  <si>
    <t>19.c</t>
  </si>
  <si>
    <t xml:space="preserve"> Broadcasting grass seeds on slopes &lt;40 deg at a seeding rate of 25 g per m2</t>
  </si>
  <si>
    <t xml:space="preserve"> Broadcasting grass seeds on slopes &lt;40 deg including the covering with long mulch at a seeding rate of 25 g per m2</t>
  </si>
  <si>
    <t>Seed</t>
  </si>
  <si>
    <t>seed</t>
  </si>
  <si>
    <t>Mulch</t>
  </si>
  <si>
    <t xml:space="preserve"> Broadcasting grass seeds on slopes 40  to 45 deg including the covering with long mulch and jute netting having mesh size 300mm * 500mm @ 25 g per m2 all complete</t>
  </si>
  <si>
    <t>Jute net</t>
  </si>
  <si>
    <t>Live pegs</t>
  </si>
  <si>
    <t>Un coursed Rubble Masonry -  In Dry</t>
  </si>
  <si>
    <t xml:space="preserve"> </t>
  </si>
  <si>
    <t>Rope</t>
  </si>
  <si>
    <t>Fabrication of gabion boxes including rolling,cutting and weaving</t>
  </si>
  <si>
    <t>I. Mesh wire - 9swg</t>
  </si>
  <si>
    <t xml:space="preserve">  Selvedge wire - 6swg</t>
  </si>
  <si>
    <t>Box size</t>
  </si>
  <si>
    <t>a. 2m*1m*1m</t>
  </si>
  <si>
    <t>b. 3m*1m*1m</t>
  </si>
  <si>
    <t>c. 2m*1m*0.5m</t>
  </si>
  <si>
    <t>d. 3m*1m*0.5m</t>
  </si>
  <si>
    <t>box</t>
  </si>
  <si>
    <t>skld</t>
  </si>
  <si>
    <t>unskld</t>
  </si>
  <si>
    <t>Mesh wire</t>
  </si>
  <si>
    <t>Selvedge wire</t>
  </si>
  <si>
    <t xml:space="preserve"> Hexagonal mesh size - 80mm*100mm</t>
  </si>
  <si>
    <t>44.01 A</t>
  </si>
  <si>
    <t>II. Mesh wire - 10 swg</t>
  </si>
  <si>
    <t xml:space="preserve">  Selvedge wire - 7 swg</t>
  </si>
  <si>
    <t>III. Mesh wire - 11  swg</t>
  </si>
  <si>
    <t xml:space="preserve">  Selvedge wire - 8 swg</t>
  </si>
  <si>
    <t>44.01 B</t>
  </si>
  <si>
    <t xml:space="preserve"> Hexagonal mesh size - 100mm*120mm</t>
  </si>
  <si>
    <t>Assembling of wire cretes/gabion/revetment and placing them in position including stretching,binding them together and tying down lids</t>
  </si>
  <si>
    <t>I. Binding wire 12 swg</t>
  </si>
  <si>
    <t>II. Binding wire 12 swg</t>
  </si>
  <si>
    <t>1.07m*1.982m = 2.114m2</t>
  </si>
  <si>
    <t>Approved Kosh</t>
  </si>
  <si>
    <t>Aggregate per m3</t>
  </si>
  <si>
    <t>Quarry Rate</t>
  </si>
  <si>
    <t>Cost for Sand per m3</t>
  </si>
  <si>
    <t>Porter</t>
  </si>
  <si>
    <t>C.G.I. sheet</t>
  </si>
  <si>
    <t>Qntl.</t>
  </si>
  <si>
    <t>Gabion Crete</t>
  </si>
  <si>
    <t>Medicine bottle etc. ( Breakable )</t>
  </si>
  <si>
    <t>Fevicol</t>
  </si>
  <si>
    <t>Rubble Stone</t>
  </si>
  <si>
    <t>Wood</t>
  </si>
  <si>
    <t>G.I. wire</t>
  </si>
  <si>
    <t>At DHQ</t>
  </si>
  <si>
    <t>At outside</t>
  </si>
  <si>
    <t>Flage stone paving work</t>
  </si>
  <si>
    <t>37.5mm thick</t>
  </si>
  <si>
    <t>50mm thick</t>
  </si>
  <si>
    <t>2.I Above 30cm to 60cm Girth</t>
  </si>
  <si>
    <t>2.II Above 60cm to 90cm Girth</t>
  </si>
  <si>
    <t>2.III Above 90cm to 180cm Girth</t>
  </si>
  <si>
    <t>2.IV Above 180cm to 270cm Girth</t>
  </si>
  <si>
    <t>2.V Above 270cm to 450cm Girth</t>
  </si>
  <si>
    <t>2.VI Above 450cm Girth</t>
  </si>
  <si>
    <t>5.a Ordinary Soil</t>
  </si>
  <si>
    <t>5.b Hard Soil</t>
  </si>
  <si>
    <t>5.c Ordinary Rock</t>
  </si>
  <si>
    <t>5.c Medium Rock</t>
  </si>
  <si>
    <t>5.f Hard Rock ( Blasting Prohibited)</t>
  </si>
  <si>
    <t>5.g Marshy soil</t>
  </si>
  <si>
    <t>9.a Ordinary Soil</t>
  </si>
  <si>
    <t>9.b Hard Soil</t>
  </si>
  <si>
    <t>9.c Ordinary Rock</t>
  </si>
  <si>
    <t>9.d Hard Rock (Requiring Blasting)</t>
  </si>
  <si>
    <t>9.e Hard Rock ( Blasting Prohibited)</t>
  </si>
  <si>
    <t>9. f Special provision for preparation of rock foundation</t>
  </si>
  <si>
    <t>9.g Marshy soil</t>
  </si>
  <si>
    <t>Water proof cmpnd (powder)</t>
  </si>
  <si>
    <t>WPC liquid (safecrete)</t>
  </si>
  <si>
    <t>WpC liquid (safemite)</t>
  </si>
  <si>
    <t>Stone pitching work on the prepared granular bedding</t>
  </si>
  <si>
    <t>Excavation of trench for sub surface drains</t>
  </si>
  <si>
    <t>Excavation of Surface Drain</t>
  </si>
  <si>
    <t>Removal of unsuitable materials and replacement with suitable materials</t>
  </si>
  <si>
    <t>Brick</t>
  </si>
  <si>
    <t xml:space="preserve">  A. Labour</t>
  </si>
  <si>
    <t>ANALYSIS OF RATES -1</t>
  </si>
  <si>
    <t>Vehicle Transportation</t>
  </si>
  <si>
    <t xml:space="preserve"> Transportation from Lamahi to Tulsipur </t>
  </si>
  <si>
    <t>Transportation from Ghorahi to Tulsipur</t>
  </si>
  <si>
    <t>ANALYSIS OF RATES -2</t>
  </si>
  <si>
    <t xml:space="preserve">                                                  D. TRANSPORTATION OF MATERIALS:</t>
  </si>
  <si>
    <t xml:space="preserve">                 C.  Local Materials </t>
  </si>
  <si>
    <t>Roofing Slate</t>
  </si>
  <si>
    <t>Local Rope</t>
  </si>
  <si>
    <t>Brick simple</t>
  </si>
  <si>
    <t>Brick Good</t>
  </si>
  <si>
    <t>1:3:6 concrete block ( 9" * 6 " * 6" )</t>
  </si>
  <si>
    <t>Doko (Bans)</t>
  </si>
  <si>
    <t>Doko (Nigalo)</t>
  </si>
  <si>
    <t>Chatai (Bans)</t>
  </si>
  <si>
    <t>Chatai (Nigalo)</t>
  </si>
  <si>
    <t>63.a</t>
  </si>
  <si>
    <t>Nursury Operation and management (Bed Preparation )</t>
  </si>
  <si>
    <t>Construction of seed beds for tree seedlings,including materials for beds and shades. Bed is 1m wide * 17 cm high and made up of 5 cm of unsieved forest soil, 5cm of  washed gravel, 5cm of unseived forest soil , 5cm of 1:3 mix of seived forest soil and wahsed sand , 2cm of washed ,seived and sterelised sand</t>
  </si>
  <si>
    <t>5 m2</t>
  </si>
  <si>
    <t>Pollythene</t>
  </si>
  <si>
    <t>Bricks</t>
  </si>
  <si>
    <t>Gravel</t>
  </si>
  <si>
    <t>Unseived Soil</t>
  </si>
  <si>
    <t>Line string</t>
  </si>
  <si>
    <t>nos</t>
  </si>
  <si>
    <t>63.b</t>
  </si>
  <si>
    <t>Construction of stand out  beds for tree seedlings in poly pots,including materials for beds and shades. Bed is 1m wide * 15 cm high with  a 5 cm layer of gravel placed above the compacted ground</t>
  </si>
  <si>
    <t>Nursury operation and management ( seed sowing and transplanting; planting hard wood cuttings )</t>
  </si>
  <si>
    <t>64.a</t>
  </si>
  <si>
    <t>Tree seed sowing @ 10g per m2 (medium sized seeds ) or 2g per m2 (very fine seeds ) in to seed beds including pre sowing seed treatment.</t>
  </si>
  <si>
    <t>g</t>
  </si>
  <si>
    <t>64.b</t>
  </si>
  <si>
    <t>Preparing poting mix and filling poly pots, including all materials for container seedlings. ( 1 kg of 200 gauge polypots (4" * 7" laid flat) = 464 bags, 200 gauge black polythene is prefered )</t>
  </si>
  <si>
    <t>1000 nos</t>
  </si>
  <si>
    <t>Polypots</t>
  </si>
  <si>
    <t>64.c</t>
  </si>
  <si>
    <t>Direct sowing of tree seeds in to polypots including seed treatment, by sowing one seed in half the pots and two seeds in the other half</t>
  </si>
  <si>
    <t>Soil</t>
  </si>
  <si>
    <t>Compost</t>
  </si>
  <si>
    <t>Wooden peg</t>
  </si>
  <si>
    <t>64.d</t>
  </si>
  <si>
    <t>100 nos.</t>
  </si>
  <si>
    <t>Wooden Peg</t>
  </si>
  <si>
    <t>64.e</t>
  </si>
  <si>
    <t>Pricking out young tree seedlings and transplanting into poly pots</t>
  </si>
  <si>
    <t>Pricking out tree seedlings and transplanting into beds</t>
  </si>
  <si>
    <t>Preparation of raised materials for extraction from the nursury</t>
  </si>
  <si>
    <t>65.a</t>
  </si>
  <si>
    <t>Grass culm cutting production from nursury stock; single or double node (e.g. napier )</t>
  </si>
  <si>
    <t>Unskl</t>
  </si>
  <si>
    <t>Hessian Jute</t>
  </si>
  <si>
    <t>65.b</t>
  </si>
  <si>
    <t>Uprooting and preparing grass slips ready for site planting from nursury seedlings</t>
  </si>
  <si>
    <t>65.c</t>
  </si>
  <si>
    <t xml:space="preserve">Uprooting and preparing grass slips ready for site planting from nursury grass clumps raised from slips by vegetative propagation </t>
  </si>
  <si>
    <t>Compost and mulch production</t>
  </si>
  <si>
    <t>66.a</t>
  </si>
  <si>
    <t>Mulch production by collection and cutting of weeds and other vegetation such as tite pati,banmara etc. within 1 km of the road  and stacking along road side</t>
  </si>
  <si>
    <t>66.b</t>
  </si>
  <si>
    <t>Compost production by collection and cutting of weeds and other vegetation such as tite pati,banmara etc. within 1 km of the road, including cutting and filling compost pit</t>
  </si>
  <si>
    <t>66.c</t>
  </si>
  <si>
    <t>Turning compost once per month</t>
  </si>
  <si>
    <t>63.c</t>
  </si>
  <si>
    <t>Forest soil</t>
  </si>
  <si>
    <t>Washed sand</t>
  </si>
  <si>
    <t>Hessian Cover</t>
  </si>
  <si>
    <t>63.d</t>
  </si>
  <si>
    <t>Construction of beds for propagation of bamboo culm cuttings, including materials and hessian cover. Bed is 100 cm wide * 30 cm high. The ground below the bed is dug to a depth of 30 cm. Bed is made with 10 cm unseived soil and 20 cm seived soil . A bund 10 cm high is formed around the edge.</t>
  </si>
  <si>
    <t>White cement</t>
  </si>
  <si>
    <t>Aczalic Acid</t>
  </si>
  <si>
    <t>Main Police</t>
  </si>
  <si>
    <t>Tarpentine</t>
  </si>
  <si>
    <t>ltr</t>
  </si>
  <si>
    <t>Carborandom Stone</t>
  </si>
  <si>
    <t>20mm Terrazo Tile</t>
  </si>
  <si>
    <t>Aczalic Acid,power</t>
  </si>
  <si>
    <t>hr</t>
  </si>
  <si>
    <t>Porcelain Glazed Tile</t>
  </si>
  <si>
    <t>Smooth</t>
  </si>
  <si>
    <t>Rough</t>
  </si>
  <si>
    <t>Fuel</t>
  </si>
  <si>
    <t>Asbestos R.C. astra</t>
  </si>
  <si>
    <t>Rate Rs.</t>
  </si>
  <si>
    <t>Iron Angle / Bench,desk etc.</t>
  </si>
  <si>
    <t>Screws (100 pc=1pckt)</t>
  </si>
  <si>
    <t>Bitumin washer  (100 pc=1pckt)</t>
  </si>
  <si>
    <t>Marble Granite</t>
  </si>
  <si>
    <t xml:space="preserve">Simple Marble </t>
  </si>
  <si>
    <t>MINISTRY OF Federal Affairs &amp; LOCALDEVELOPMENT</t>
  </si>
  <si>
    <t>Border Tile 2" * 8"</t>
  </si>
  <si>
    <t>Tarpin Oil</t>
  </si>
  <si>
    <t>Mosaic Mashine (Rubbing Mashine) TP Extra</t>
  </si>
  <si>
    <t>Load/ Unload</t>
  </si>
  <si>
    <t>weight</t>
  </si>
  <si>
    <t>Semi Skilled</t>
  </si>
  <si>
    <t>HDP water tank, NS_with fitting</t>
  </si>
  <si>
    <t>wt./m</t>
  </si>
  <si>
    <t>Load/Unload</t>
  </si>
  <si>
    <t>Rate,  Dang.kg</t>
  </si>
  <si>
    <t>TP upto DHQ</t>
  </si>
  <si>
    <t>Rem</t>
  </si>
  <si>
    <t>PPR Pipe and  fittings</t>
  </si>
  <si>
    <t>Description</t>
  </si>
  <si>
    <t>11/4"</t>
  </si>
  <si>
    <t>11/2"</t>
  </si>
  <si>
    <t>21/2"</t>
  </si>
  <si>
    <t xml:space="preserve">20 mm </t>
  </si>
  <si>
    <t xml:space="preserve">32 mm </t>
  </si>
  <si>
    <t>40 mm</t>
  </si>
  <si>
    <t>50 mm</t>
  </si>
  <si>
    <t>63 mm</t>
  </si>
  <si>
    <t>75 mm</t>
  </si>
  <si>
    <t>90 mm</t>
  </si>
  <si>
    <t>110 mm</t>
  </si>
  <si>
    <t>Pipe PN 10  (S -5.0)</t>
  </si>
  <si>
    <t>Pipe PN 16 (S -3.2)</t>
  </si>
  <si>
    <t>Pipe PN 20(S -2.5)</t>
  </si>
  <si>
    <t>Tee</t>
  </si>
  <si>
    <t>Coupler ( Socket )</t>
  </si>
  <si>
    <t>Union</t>
  </si>
  <si>
    <t>Ball Valve (Plastic)</t>
  </si>
  <si>
    <t>Ball Valve (Brass)</t>
  </si>
  <si>
    <t xml:space="preserve"> oncelled Stop valve </t>
  </si>
  <si>
    <t xml:space="preserve">Female Tee </t>
  </si>
  <si>
    <t xml:space="preserve">Male Tee </t>
  </si>
  <si>
    <t>Cross Tee</t>
  </si>
  <si>
    <t>End plug</t>
  </si>
  <si>
    <t>Long End plug</t>
  </si>
  <si>
    <t>End Cap</t>
  </si>
  <si>
    <t>20mm*1/2"</t>
  </si>
  <si>
    <t>25 mm*1/2"</t>
  </si>
  <si>
    <t>25 mm*3/4"</t>
  </si>
  <si>
    <t>32 mm*1/2"</t>
  </si>
  <si>
    <t>32 mm*3/4"</t>
  </si>
  <si>
    <t>32 mm*1"</t>
  </si>
  <si>
    <t>40mm*3/4</t>
  </si>
  <si>
    <t>Male Tee</t>
  </si>
  <si>
    <t>Female Elbow</t>
  </si>
  <si>
    <t>Male Elbow</t>
  </si>
  <si>
    <t xml:space="preserve">Female union </t>
  </si>
  <si>
    <t xml:space="preserve">Male Union </t>
  </si>
  <si>
    <t>Metal ball valve (Double)</t>
  </si>
  <si>
    <t>Metal ball valve (Single )</t>
  </si>
  <si>
    <t>S.No.</t>
  </si>
  <si>
    <t>Description of Items</t>
  </si>
  <si>
    <t xml:space="preserve">1/2" </t>
  </si>
  <si>
    <t xml:space="preserve">1" </t>
  </si>
  <si>
    <t xml:space="preserve">1-1/4" </t>
  </si>
  <si>
    <t>1-1/2"</t>
  </si>
  <si>
    <t xml:space="preserve">2" </t>
  </si>
  <si>
    <t xml:space="preserve">2-1/2" </t>
  </si>
  <si>
    <t xml:space="preserve">3" </t>
  </si>
  <si>
    <t xml:space="preserve">4"  </t>
  </si>
  <si>
    <t>15mm.</t>
  </si>
  <si>
    <t>20mm.</t>
  </si>
  <si>
    <t>25mm.</t>
  </si>
  <si>
    <t>32mm.</t>
  </si>
  <si>
    <t>40mm.</t>
  </si>
  <si>
    <t>50mm.</t>
  </si>
  <si>
    <t>65mm.</t>
  </si>
  <si>
    <t>80mm.</t>
  </si>
  <si>
    <t>100mm.</t>
  </si>
  <si>
    <t>G.I. Elbow</t>
  </si>
  <si>
    <t>G.I. Socket</t>
  </si>
  <si>
    <t>G.I. Union</t>
  </si>
  <si>
    <t>R.Socket</t>
  </si>
  <si>
    <t>R.Tee</t>
  </si>
  <si>
    <t>C.I. Plug</t>
  </si>
  <si>
    <t>G.I. End Cap</t>
  </si>
  <si>
    <t>G.I. Nipple 2" Long</t>
  </si>
  <si>
    <t>G.I. Nipple 4" Long</t>
  </si>
  <si>
    <t>G.I. Nipple 6" Long</t>
  </si>
  <si>
    <t>G.M. Gate Valve</t>
  </si>
  <si>
    <t xml:space="preserve">G.M. Glove Valve </t>
  </si>
  <si>
    <t>Flow Regulating Valve</t>
  </si>
  <si>
    <t>Flow Regulating Key</t>
  </si>
  <si>
    <t>Brass union</t>
  </si>
  <si>
    <t>Brass Tap (400g.)</t>
  </si>
  <si>
    <t>G.I./G.I. Flange Set</t>
  </si>
  <si>
    <t>Set</t>
  </si>
  <si>
    <t>G.I./HDPE Flange Set</t>
  </si>
  <si>
    <t>HDPE./HDPE Flange Set</t>
  </si>
  <si>
    <t>G.I. Stainer</t>
  </si>
  <si>
    <t>G.I. Bend</t>
  </si>
  <si>
    <t>Ferrule Cock</t>
  </si>
  <si>
    <t>1-1/4"</t>
  </si>
  <si>
    <t>2-1/2"</t>
  </si>
  <si>
    <t>G.I. Pipes Medium Class</t>
  </si>
  <si>
    <t>rm</t>
  </si>
  <si>
    <t>G.I. Equal Tee</t>
  </si>
  <si>
    <t>GI Reducer Socket</t>
  </si>
  <si>
    <t>1/2 * 3/4</t>
  </si>
  <si>
    <t>1/2 * 1</t>
  </si>
  <si>
    <t>1/2 * 1-1/4</t>
  </si>
  <si>
    <t>1/2 * 1-1/2</t>
  </si>
  <si>
    <t>1/2 * 2</t>
  </si>
  <si>
    <t>1/2 * 2-1/2</t>
  </si>
  <si>
    <t>1/2 * 3</t>
  </si>
  <si>
    <t>1/2 * 4</t>
  </si>
  <si>
    <t>Unequal Tee</t>
  </si>
  <si>
    <t>Ferrul Valve</t>
  </si>
  <si>
    <t>Float Valve</t>
  </si>
  <si>
    <t>GI Sluice Valve</t>
  </si>
  <si>
    <t>Brass Tap (250g.)</t>
  </si>
  <si>
    <t>Check Valve,brass</t>
  </si>
  <si>
    <t>Cement PPC</t>
  </si>
  <si>
    <t>Cement OPC</t>
  </si>
  <si>
    <t>Silica Cement admixture</t>
  </si>
  <si>
    <t>Alkatra Paint</t>
  </si>
  <si>
    <t>Black Japan</t>
  </si>
  <si>
    <t>Road marking paint</t>
  </si>
  <si>
    <t>Oil Base</t>
  </si>
  <si>
    <t>Water Base</t>
  </si>
  <si>
    <t>Nepali Thinners</t>
  </si>
  <si>
    <t>Porcelien Glazed Tile (Floor Tile)</t>
  </si>
  <si>
    <t>Interlocking Pavers (CC Tile)</t>
  </si>
  <si>
    <t>Cheqres Tile</t>
  </si>
  <si>
    <t>1" square pipe railing work with sal wood handrail fitting</t>
  </si>
  <si>
    <t>19 mm</t>
  </si>
  <si>
    <t>Sunmica  4" * 8"</t>
  </si>
  <si>
    <t>Teak ply wood 4 mm, Natural Texture</t>
  </si>
  <si>
    <t>Hard Board</t>
  </si>
  <si>
    <t>Teak ply wood 4 mm, Simple Texture</t>
  </si>
  <si>
    <t>Porcelain Glazed Tile (Floor Tile) work with 1:4 cement sand</t>
  </si>
  <si>
    <t>Dozzer/Excavator Operator</t>
  </si>
  <si>
    <t>Dozzer/Excavator helper</t>
  </si>
  <si>
    <t xml:space="preserve">Dozzer </t>
  </si>
  <si>
    <t>Excavator 120 PC</t>
  </si>
  <si>
    <t>Excavator 200 PC</t>
  </si>
  <si>
    <t>Excavator 320 PC</t>
  </si>
  <si>
    <t>Disel</t>
  </si>
  <si>
    <t>Petrol</t>
  </si>
  <si>
    <t>Kerosine</t>
  </si>
  <si>
    <t>Truck Tripper</t>
  </si>
  <si>
    <t>Breaker 120 PC</t>
  </si>
  <si>
    <t>Breaker 200 PC</t>
  </si>
  <si>
    <t>Breaker 320 PC</t>
  </si>
  <si>
    <t>Total at Rukum HQ</t>
  </si>
  <si>
    <t>18 mm</t>
  </si>
  <si>
    <t>Black pipe  for Truss</t>
  </si>
  <si>
    <t>Coloured Plain Sheet 26 swg (3ft. * 6ft.)</t>
  </si>
  <si>
    <t>Corrugated/Plain fiber glass sheet 0.6 mm</t>
  </si>
  <si>
    <t>Stainless Steel Pipe 16 swg</t>
  </si>
  <si>
    <t>Air Valve</t>
  </si>
  <si>
    <t>Factory Rate</t>
  </si>
  <si>
    <t xml:space="preserve">Transporting materials from roadway and drain excavation including all incidential beyond the specified initial lead distance for every additional haulage of </t>
  </si>
  <si>
    <t>50 m, for distance upto and including 200 m</t>
  </si>
  <si>
    <t>200 m, for distance excluding 200 m but not exceeding 1 km</t>
  </si>
  <si>
    <t>excavation for road construction</t>
  </si>
  <si>
    <t>borrow pits</t>
  </si>
  <si>
    <t>other sources</t>
  </si>
  <si>
    <t>Transporting materials  required for embankment and sub grade construction including for every additional haulage of 50 m beyond the specified initial lead distance</t>
  </si>
  <si>
    <t>Stripping of top soil including storing or stacking within a lead of 100 m along the lead route</t>
  </si>
  <si>
    <t>Stripping and re application of top soil within a lead of 100 m</t>
  </si>
  <si>
    <t>c</t>
  </si>
  <si>
    <t>Re aplication of top soil materials (stored eirlier) upto depth of 150 mm with light compaction within a lead of 50 m along the lead route</t>
  </si>
  <si>
    <t>(Beyond the specified initial lead, s.n. 11 shall apply)</t>
  </si>
  <si>
    <t>Laying and jointing the pipes for sub surface drain all complte</t>
  </si>
  <si>
    <t>Sub Surface drain pipes of required size</t>
  </si>
  <si>
    <t>Hessian (jute)</t>
  </si>
  <si>
    <t>Back filling and bedding of the sub surface drain pipe (or the aggregate drain ) with the specified back fill or filter materials of sand and gravel aggregates having specified grading ( 50 mm to 75 micron) including the works such as providing,laying and compacting the materials to the requirements of the specifications with all leads along the lead route</t>
  </si>
  <si>
    <t>With filter materials of aggregates having the sizes 10 mm to 75 micron as per the specification for Class I Grading</t>
  </si>
  <si>
    <t>Procuring broken stone aggregate at quarry</t>
  </si>
  <si>
    <t>Laying and compacting filter materials</t>
  </si>
  <si>
    <t>II</t>
  </si>
  <si>
    <t>With filter materials of aggregates having the sizes 25 mm to 75 micron as per the specification for Class Ii Grading</t>
  </si>
  <si>
    <t>With filter materials of aggregates having the sizes 50 mm to 75 micron as per the specification for Class III Grading</t>
  </si>
  <si>
    <t>Carrying out the construction operation of granular sub base including full compaction</t>
  </si>
  <si>
    <t>With naturally found deposites of sand/gravel aggregates</t>
  </si>
  <si>
    <t>A.a</t>
  </si>
  <si>
    <t>Class I Grading (When CBR=30%)</t>
  </si>
  <si>
    <t>Procuring river gravel aggregates having sizes of</t>
  </si>
  <si>
    <t>63 - 80 mm</t>
  </si>
  <si>
    <t>4.75 - 63 mm</t>
  </si>
  <si>
    <t>75 micron - 4.75 mm</t>
  </si>
  <si>
    <t>Preparation of the sub grade that was finished earlier</t>
  </si>
  <si>
    <t>For laying of aggregate including compaction and the incidentals</t>
  </si>
  <si>
    <t>0.45 m3</t>
  </si>
  <si>
    <t>l.s.</t>
  </si>
  <si>
    <t>0.55 m3</t>
  </si>
  <si>
    <t>0.10 m3</t>
  </si>
  <si>
    <t>A.b</t>
  </si>
  <si>
    <t>Class II Grading (When CBR=25%)</t>
  </si>
  <si>
    <t>0.30 m3</t>
  </si>
  <si>
    <t>0.65 m3</t>
  </si>
  <si>
    <t>0.15 m3</t>
  </si>
  <si>
    <t>A.c</t>
  </si>
  <si>
    <t>Class III Grading (When CBR=20%)</t>
  </si>
  <si>
    <t>0.75 m3</t>
  </si>
  <si>
    <t>0.20 m3</t>
  </si>
  <si>
    <t>With broken stone aggregates conforming to the specification for</t>
  </si>
  <si>
    <t>Total A.a Rs</t>
  </si>
  <si>
    <t>B.a</t>
  </si>
  <si>
    <t>Collection of rubble for breaking aggregates</t>
  </si>
  <si>
    <t>1.45 m3</t>
  </si>
  <si>
    <t>B.b</t>
  </si>
  <si>
    <t>B.c</t>
  </si>
  <si>
    <t>Carrying out the construction operation of water bound macadam,sub base/base course including full compensation for all components listed in s.n. 26 above</t>
  </si>
  <si>
    <t>Grading No. I - For sub base</t>
  </si>
  <si>
    <t>Breaking stones for for aggregates sizes (Annex II)</t>
  </si>
  <si>
    <t>20 - 40 mm</t>
  </si>
  <si>
    <t>20 mm down (10 - 20 mm)</t>
  </si>
  <si>
    <t>40 - 63 mm</t>
  </si>
  <si>
    <t>80 - 100 mm</t>
  </si>
  <si>
    <t>0.03 m3</t>
  </si>
  <si>
    <t>0.07 m3</t>
  </si>
  <si>
    <t>0.35 m3</t>
  </si>
  <si>
    <t>0.50 m3</t>
  </si>
  <si>
    <t>0.32 m3</t>
  </si>
  <si>
    <t>Collection of rubble for aggregates</t>
  </si>
  <si>
    <t>Laying of sub base</t>
  </si>
  <si>
    <t>Incidentals</t>
  </si>
  <si>
    <t>1 m3</t>
  </si>
  <si>
    <t>Grading No. II - For base</t>
  </si>
  <si>
    <t>For Screenings</t>
  </si>
  <si>
    <t>150 micron down</t>
  </si>
  <si>
    <t>150 micron - 4.75 mm</t>
  </si>
  <si>
    <t>10mm - 12.5 mm</t>
  </si>
  <si>
    <t>4.75 mm -10 mm</t>
  </si>
  <si>
    <t>0.01 m3</t>
  </si>
  <si>
    <t>0.04 m3</t>
  </si>
  <si>
    <t>0.14 m3</t>
  </si>
  <si>
    <t>1.60 m3</t>
  </si>
  <si>
    <t>Laying of  base</t>
  </si>
  <si>
    <t>Spreading screenings</t>
  </si>
  <si>
    <t>Grading No. III - For base</t>
  </si>
  <si>
    <t>0.05 m3</t>
  </si>
  <si>
    <t>0.60 m3</t>
  </si>
  <si>
    <t>Brick masonry with all necessary operations including full compensation for all labour,materials,scafolding and other incidentals required to complete the work as per the specifications and as shown on the drawings. It includes full compensation for using specially moulded bricks on the face of walls with batter and provisions of weep holes jointed with cement sand mortar</t>
  </si>
  <si>
    <t>In 1:3 mix ratio</t>
  </si>
  <si>
    <t>Brick masonry</t>
  </si>
  <si>
    <t>Providing of prepared cement mortar (Annex III)</t>
  </si>
  <si>
    <t>In 1:4 mix ratio</t>
  </si>
  <si>
    <t>37.A</t>
  </si>
  <si>
    <t>37.B</t>
  </si>
  <si>
    <t>12.5 mm thick plastering with cement sand mortar on brick walls or concrete surface with all necessary operations including full compensation for all labour,materials,scaffolding and other incidentals required to complete the work as per the specifications</t>
  </si>
  <si>
    <t>In 1:2 mix ratio</t>
  </si>
  <si>
    <t>Plastering</t>
  </si>
  <si>
    <t>1.25 m3</t>
  </si>
  <si>
    <t>B.d</t>
  </si>
  <si>
    <t>In 1:6 mix ratio</t>
  </si>
  <si>
    <t>37.C</t>
  </si>
  <si>
    <t>Pointing work with cement sand mortar on brick wall with all required operations including full compensation for all labour,material and other incidentals nessary to complete the work as per the specifications</t>
  </si>
  <si>
    <t>C.a</t>
  </si>
  <si>
    <t>0.26 m3</t>
  </si>
  <si>
    <t>In 1:1 mix ratio</t>
  </si>
  <si>
    <t xml:space="preserve">Pointing work </t>
  </si>
  <si>
    <t>C.b</t>
  </si>
  <si>
    <t>C.c</t>
  </si>
  <si>
    <t>Stone masonry work including full compensation for all labour,materials and other incidentals required to complete the work as per the specifications and drawings. It includes full compensation for using specially dressed stones on the face of walls with batter and makes provision for weep holes as necessary</t>
  </si>
  <si>
    <t>Collection of rubble at quarry ( Annex II)</t>
  </si>
  <si>
    <t>1.10 m3</t>
  </si>
  <si>
    <t>Dry masonry with rubble stone</t>
  </si>
  <si>
    <t>Incidentals including erecting/dismantelling scaffolding</t>
  </si>
  <si>
    <t>Rubble</t>
  </si>
  <si>
    <t>rope</t>
  </si>
  <si>
    <t>38..A</t>
  </si>
  <si>
    <t>In 1:3 cement sand mortar</t>
  </si>
  <si>
    <t>Providing prepared cement mortar (Annex III)</t>
  </si>
  <si>
    <t>0.40 m3</t>
  </si>
  <si>
    <t>1.0 m3</t>
  </si>
  <si>
    <t>Stone masonry with rubble stone</t>
  </si>
  <si>
    <t>A.d</t>
  </si>
  <si>
    <t>In 1:4 cement sand mortar</t>
  </si>
  <si>
    <t>In 1:6 cement sand mortar</t>
  </si>
  <si>
    <t>Form work where it is provided as separate item with timber as material. It includes all labour,materials and other incidentals required for the construction and removal of forms as described in the specification. It further covers the framing work that is required for properly supporting the members until the concrete is sufficiently cured,set and hardened</t>
  </si>
  <si>
    <t>For beam or slab</t>
  </si>
  <si>
    <t>10 m2</t>
  </si>
  <si>
    <t>Form work and frame when the height is 4 - 8 m</t>
  </si>
  <si>
    <t>Timber Plank/Board</t>
  </si>
  <si>
    <t>Post,Batten and un sawn timber</t>
  </si>
  <si>
    <t>For wall or vertical structures with a height not exceeding 4 m</t>
  </si>
  <si>
    <t>For wall or vertical structures with a height of 4 - 8 m</t>
  </si>
  <si>
    <t>d</t>
  </si>
  <si>
    <t>e</t>
  </si>
  <si>
    <t>Form work For arch including frame work to erect</t>
  </si>
  <si>
    <t>Form work For column including frame work to erect</t>
  </si>
  <si>
    <t>Reinforcement for RCC work. It includes procuring steel,binding,placing,bending and fixing in position as shown on the drawings and as directed by the Engineer. It also included all devices for keeping reinforcement in approved position and jointing as per approved method with due allowance for wastage,overlaps,spacer bars and annealed steel wire for binding.</t>
  </si>
  <si>
    <t>This applies for general bending requirements. When the above provision is not adequate or in other words, for specific type of bending the following norms are applicable.</t>
  </si>
  <si>
    <t>1 m.ton</t>
  </si>
  <si>
    <t>Cement concrete work. It includes all labour and materials required  for mixing,placing in position,vibrating,compacting and all other incidentals required to produce concrete of specified strength as per the specifications. The rate includes the work of making,fixing and removing of all centers and forms required for the work.</t>
  </si>
  <si>
    <t>Work in Foundation</t>
  </si>
  <si>
    <t>M 10 Grade (1:3:6 mix by volume)</t>
  </si>
  <si>
    <t>Collection of rubble for the aggregates at quarry (Annex I)</t>
  </si>
  <si>
    <t>Breaking of stone at quarry for aggregates sizes (Annex II)</t>
  </si>
  <si>
    <t>0.24 m3</t>
  </si>
  <si>
    <t>Collection and screening of sand at quarry (Annex I)</t>
  </si>
  <si>
    <t>0.47 m3</t>
  </si>
  <si>
    <t>Mixing of concrete and its placing with compaction and finishing</t>
  </si>
  <si>
    <t>Water carrying for mixing concrete</t>
  </si>
  <si>
    <t>150 ltr</t>
  </si>
  <si>
    <t>Form work with framing and its removal</t>
  </si>
  <si>
    <t>Curing and other incidentals</t>
  </si>
  <si>
    <t>Aggregates</t>
  </si>
  <si>
    <t>0.52 m3</t>
  </si>
  <si>
    <t>0.22 m3</t>
  </si>
  <si>
    <t>0.11 m3</t>
  </si>
  <si>
    <t>0.44 m3</t>
  </si>
  <si>
    <t>205 ltr</t>
  </si>
  <si>
    <t>M 15 Grade (1:2:4 mix by volume)</t>
  </si>
  <si>
    <t>Work in Super structural components (Beam,Slab,Abutement,Caps etc.)</t>
  </si>
  <si>
    <t>M 20 Grade (1:1.5:3 mix by volume)</t>
  </si>
  <si>
    <t>0.57 m3</t>
  </si>
  <si>
    <t>0.29 m3</t>
  </si>
  <si>
    <t>0.42 m3</t>
  </si>
  <si>
    <t>240 ltr</t>
  </si>
  <si>
    <t>Construction of roadway in embankment and miscellenious backfilling areas with approved material obtained either form (Also Removal of Slides)</t>
  </si>
  <si>
    <t>Packing and filling of gabion cretes with rubble stone      ( DHQ)</t>
  </si>
  <si>
    <t>Packing and filling of gabion cretes with rubble stone     ( Outside)</t>
  </si>
  <si>
    <t>Preparation of bedding for pipe with granular material all complete</t>
  </si>
  <si>
    <t>Collection of well graded granular material passing 4.75 mm seive and down</t>
  </si>
  <si>
    <t>Spreading and ramming/rolling to full compaction including spray of adequate quantity of water</t>
  </si>
  <si>
    <t>1.1 m3</t>
  </si>
  <si>
    <t>Laying,fitting and fixing of hume pipe having a length of 1m or more</t>
  </si>
  <si>
    <t>47.a</t>
  </si>
  <si>
    <t>For one or first pipe</t>
  </si>
  <si>
    <t>Pipe having 300 mm diameter</t>
  </si>
  <si>
    <t>Pipe having 600 mm diameter</t>
  </si>
  <si>
    <t>Pipe having 900 mm diameter</t>
  </si>
  <si>
    <t>30 cm dia</t>
  </si>
  <si>
    <t>45 cm dia</t>
  </si>
  <si>
    <t>60 cm dia</t>
  </si>
  <si>
    <t>90 cm dia</t>
  </si>
  <si>
    <t>RCC Hume pipe NP3</t>
  </si>
  <si>
    <t>47.b</t>
  </si>
  <si>
    <t>For every subsequent pipe having a length of minimum 1m</t>
  </si>
  <si>
    <t>Laying of pipe including collecting sand at quarry site</t>
  </si>
  <si>
    <t>Jute</t>
  </si>
  <si>
    <t>Hume pipe</t>
  </si>
  <si>
    <t>Bitumen</t>
  </si>
  <si>
    <t>collecting sand at quarry site</t>
  </si>
  <si>
    <t>Laying of pipe</t>
  </si>
  <si>
    <t xml:space="preserve">Laying of pipe </t>
  </si>
  <si>
    <t>Granular Material - sand (T.P. only)</t>
  </si>
  <si>
    <t>Bedding for stone pitching with granular material</t>
  </si>
  <si>
    <t>Quarry collection and screening of granular material</t>
  </si>
  <si>
    <t>Watering and ramming to full compaction</t>
  </si>
  <si>
    <t>Collection of rubble (40 kg or bigger) at quarry</t>
  </si>
  <si>
    <t>Packing of rubble stone</t>
  </si>
  <si>
    <t>Filling of voids with spalls having minimum size of 25 mm</t>
  </si>
  <si>
    <t>Collection of spalls at quarry</t>
  </si>
  <si>
    <t>0.25 m3</t>
  </si>
  <si>
    <t>River gravel (Spalls)</t>
  </si>
  <si>
    <t>Same as 49</t>
  </si>
  <si>
    <t>12 days per month for Class 'A' roads)</t>
  </si>
  <si>
    <t xml:space="preserve"> 6 days per month for class "B" road</t>
  </si>
  <si>
    <t xml:space="preserve">Routine Maintenace of Rural roads by maintenance worker (Length man) for each 2 km road </t>
  </si>
  <si>
    <t xml:space="preserve">3 days per month for class "C" road </t>
  </si>
  <si>
    <t>1.5 day per month for class "D" road</t>
  </si>
  <si>
    <t>Supervision by Technical supervisors, assuming that each supervisor takes charge of supervising the work of 25 maintenance workers.</t>
  </si>
  <si>
    <t>25 mm thick</t>
  </si>
  <si>
    <t>Cost for Flagstone per m2 (25 mm thick)</t>
  </si>
  <si>
    <t xml:space="preserve"> Transportation from Nepalgunj toTulsipur</t>
  </si>
  <si>
    <t>3"*4" Sisau Wood hand rail</t>
  </si>
  <si>
    <t>16 gauze ( 202 grade) stainless steel pipe railing</t>
  </si>
  <si>
    <t>1" dia. 3 layer horizontal  railling pipe and 2" dia. Hand rail fitting work on 3 ft high 1.5 " dia. Vertical post</t>
  </si>
  <si>
    <t>RF</t>
  </si>
  <si>
    <t>1" dia. single layer horizontal  railling pipe and 2" dia. Hand rail fitting work on 1 to 1.5 ft high 1.5 " dia. Vertical post</t>
  </si>
  <si>
    <t>2" dia. Hand rail fitting work on 1 ft high 1.5 " dia. Vertical post</t>
  </si>
  <si>
    <t>Aluminium fixed pannel at sliding windows of section 88*38.1*1.1</t>
  </si>
  <si>
    <t>Aluminium fixed pannel at sliding windows without flymesh shutter of section 88*38.1*1.1</t>
  </si>
  <si>
    <t>Aluminium sliding door of section 101*45*1.1</t>
  </si>
  <si>
    <t>Aluminium casement window of section 54*38*1.1</t>
  </si>
  <si>
    <t>Aluminium casement door of section 101*45*1.1</t>
  </si>
  <si>
    <t>Aluminium sliding window of section 88*38*1.1</t>
  </si>
  <si>
    <t>Aluminium partition with 5 mm thick glass &amp; 9 mm thick laminated board of section 101*45*1.1</t>
  </si>
  <si>
    <t>Aluminium partition with 5 mm thick glass &amp; 9 mm thick laminated board of section 64*38*1.1</t>
  </si>
  <si>
    <t>UPVC sliding windows Frame (80/50) sliding windows of section 38/62 mm, white color, net all complete inside 1.5mm galvenized reinforcement, 5 mm clear glass</t>
  </si>
  <si>
    <t>sft</t>
  </si>
  <si>
    <t>UPVC Door (80/50), Door frame 112/42 mm of door section 9*100 mm, panel inside 1.5mm galvenized reinforcement, white color, 5 mm clear glass</t>
  </si>
  <si>
    <t>UPVC Fixed venilation (45/60), inside 1.5 mm galvenized reinforcement, white color, 5 mm clear glass</t>
  </si>
  <si>
    <t>Carbon Fiber UPVC Roofing Sheet 3 mm</t>
  </si>
  <si>
    <t>UPVC Ridge Cover, 3'7" * 2'</t>
  </si>
  <si>
    <t>Self tapping Screw 3"</t>
  </si>
  <si>
    <t>Self tapping Screw 2"</t>
  </si>
  <si>
    <t>Self tapping Screw 2.5"</t>
  </si>
  <si>
    <t>Self tapping Screw 1.5"</t>
  </si>
  <si>
    <t>Self tapping Screw 1"</t>
  </si>
  <si>
    <t>20 mm dia, 16 gauge</t>
  </si>
  <si>
    <t>25 mm dia, 16 gauge</t>
  </si>
  <si>
    <t>32 mm dia, 16 gauge</t>
  </si>
  <si>
    <t>50 mm dia, 16 gauge</t>
  </si>
  <si>
    <t>40 mm dia, 16 gauge</t>
  </si>
  <si>
    <t>26.3.1</t>
  </si>
  <si>
    <t>21 cm to 60 cm circemference</t>
  </si>
  <si>
    <t>61 cm to 90 cm circemference</t>
  </si>
  <si>
    <t>91 cm to 120 cm circemference</t>
  </si>
  <si>
    <t>121 cm to 180 cm circemference</t>
  </si>
  <si>
    <t>181 cm to 240 cm circemference</t>
  </si>
  <si>
    <t>241cm to 300 cm circemference</t>
  </si>
  <si>
    <t>More than 301 cm circemference</t>
  </si>
  <si>
    <t>Cutting,uprooting etc. of plants and levelling etc. all complete</t>
  </si>
  <si>
    <t>Surface dressing work all complete</t>
  </si>
  <si>
    <t>Cutting of top soil (15-20cm) work</t>
  </si>
  <si>
    <t>Keep top soil in Slope</t>
  </si>
  <si>
    <t>Dressing,Compacting etc. all complete for top soil in slope</t>
  </si>
  <si>
    <t>Soft soil cutting work all complete</t>
  </si>
  <si>
    <t>Boulder mix soil cutting work all complete</t>
  </si>
  <si>
    <t>Medium rock cutting work without blasting</t>
  </si>
  <si>
    <t>Pit excavation in softt soil all complete</t>
  </si>
  <si>
    <t>Pit excavation in cracked and soft rock all complete</t>
  </si>
  <si>
    <t>Earthwork excavation in foundation,pipeline etc.all complete in boulder mix soil</t>
  </si>
  <si>
    <t>Box cutting work all complete in soft rock</t>
  </si>
  <si>
    <t>Box cutting work all complete in medium rock</t>
  </si>
  <si>
    <t>Earthwork excavation in foundation in gravel (&gt;10cm dia. ) mixed soil</t>
  </si>
  <si>
    <t>Earthwork excavation in foundation in gravel (&lt;10cm dia. ) mixed soil</t>
  </si>
  <si>
    <t>Planking and Shoring for deep foundation excavation</t>
  </si>
  <si>
    <t>Bottom Trimming for foundation excavation in rock</t>
  </si>
  <si>
    <t>Removal of boulder for earthwork excavation in boulder/gravel mix soil (additional )</t>
  </si>
  <si>
    <t>Earthwork in excavation in hard &amp; wet soil (additional )</t>
  </si>
  <si>
    <t>Preparing Block Stone from boulder (one side dressed ) including transportation upto 10m &amp; Stacking</t>
  </si>
  <si>
    <t>Hammer dressed Block stone from Patre rock including transportation upto 10m &amp; stacking</t>
  </si>
  <si>
    <t>Preparing Rubble (necessary size) with chisel including transportation upto 10 m &amp; Stacking</t>
  </si>
  <si>
    <t>24 swg coloured CGI sheet, medium</t>
  </si>
  <si>
    <t>2.114m2</t>
  </si>
  <si>
    <t>per.</t>
  </si>
  <si>
    <t>3mm glass</t>
  </si>
  <si>
    <t>2.23m2</t>
  </si>
  <si>
    <t>4mm glass</t>
  </si>
  <si>
    <t>1.829m*1.22m</t>
  </si>
  <si>
    <t>2.2m2</t>
  </si>
  <si>
    <t>5mm glass</t>
  </si>
  <si>
    <t>1.829m*1.22</t>
  </si>
  <si>
    <t>3 no. marble chips</t>
  </si>
  <si>
    <t>(Increase 13.5 times labour when machine is not avaiable )</t>
  </si>
  <si>
    <t>Rubbing Mashine</t>
  </si>
  <si>
    <t>10m3</t>
  </si>
  <si>
    <t>Destemper</t>
  </si>
  <si>
    <t>Water proof comp.</t>
  </si>
  <si>
    <t>Wood preservative</t>
  </si>
  <si>
    <t>Bacoloader</t>
  </si>
  <si>
    <t>Tractor</t>
  </si>
  <si>
    <t>Four wheel jeep</t>
  </si>
  <si>
    <t>(Excluding  VAT,Fuel, Operator)</t>
  </si>
  <si>
    <t>Dang to Rukum,Khalanga</t>
  </si>
  <si>
    <t>Rainy Season (Rs.)</t>
  </si>
  <si>
    <t>High mountain Region (Rs.)</t>
  </si>
  <si>
    <t>Khalanga/Solabang to Dhaune</t>
  </si>
  <si>
    <t>Transportation for 5 km  distance (at HQ)</t>
  </si>
  <si>
    <t>Transportation for 5 km distance (at outside)</t>
  </si>
  <si>
    <t>Transportation  (at outside_Porter)</t>
  </si>
  <si>
    <t>d.</t>
  </si>
  <si>
    <t>Transportation upto 5 distance</t>
  </si>
  <si>
    <t xml:space="preserve">Transportation upto 10 distance </t>
  </si>
  <si>
    <t>Transportation by porter</t>
  </si>
  <si>
    <t>Transportation by tractor/truck</t>
  </si>
  <si>
    <t>Rubble stone at outside_vehicle 5</t>
  </si>
  <si>
    <t>Rubble stone at outside_vehicle 10</t>
  </si>
  <si>
    <t>Rubble stone at outside_Porter</t>
  </si>
  <si>
    <t>Sand_vehicle 5</t>
  </si>
  <si>
    <t>Sand_vehicle 10</t>
  </si>
  <si>
    <t>Sand_Porter</t>
  </si>
  <si>
    <t xml:space="preserve">Aggregate 20mm to 50mm_vehicle </t>
  </si>
  <si>
    <t xml:space="preserve">Aggregate 20mm to 50mm_porter </t>
  </si>
  <si>
    <t>Roofing slate_vehicle 35</t>
  </si>
  <si>
    <t>Chimney Brick no. 1 (230*110*65 mm)</t>
  </si>
  <si>
    <t>Chimney Brick no. 2 (230*110*65 mm)</t>
  </si>
  <si>
    <t xml:space="preserve">Enamel </t>
  </si>
  <si>
    <t>White wash</t>
  </si>
  <si>
    <t>Saresh</t>
  </si>
  <si>
    <t>Chapara</t>
  </si>
  <si>
    <t>Ramrash Paint</t>
  </si>
  <si>
    <t>Wall Putty</t>
  </si>
  <si>
    <t>Super Plasisizer</t>
  </si>
  <si>
    <t>4.75 mm - 8 mm</t>
  </si>
  <si>
    <t>10 mm - 20 mm</t>
  </si>
  <si>
    <t>25 mm  - 32 mm</t>
  </si>
  <si>
    <t>Reinforcement Steel</t>
  </si>
  <si>
    <t>G.I. Wire</t>
  </si>
  <si>
    <t>Barbed Wire</t>
  </si>
  <si>
    <t>Barbed Wire 12 swg (1 kg=7 m)</t>
  </si>
  <si>
    <t>Iron Grill with fitting</t>
  </si>
  <si>
    <t>Flat Grill</t>
  </si>
  <si>
    <t>Solid Square Rod grill</t>
  </si>
  <si>
    <t xml:space="preserve">Iron Angle </t>
  </si>
  <si>
    <t>Iron wiremesh</t>
  </si>
  <si>
    <t>Machine made heavy coated Gabion boxes</t>
  </si>
  <si>
    <t>Box Size 1*1*1</t>
  </si>
  <si>
    <t>Box Size 4*1*1</t>
  </si>
  <si>
    <t>Box Size 3*1*1</t>
  </si>
  <si>
    <t>Box Size 2*1*1</t>
  </si>
  <si>
    <t>Box Size 3*1*0.5</t>
  </si>
  <si>
    <t>Box Size 2*1*0.5</t>
  </si>
  <si>
    <t>Box Size 1.5*1*1</t>
  </si>
  <si>
    <t>Iron Fitting</t>
  </si>
  <si>
    <t>Chheskini</t>
  </si>
  <si>
    <t>Pc</t>
  </si>
  <si>
    <t>3"  iron</t>
  </si>
  <si>
    <t>4"  Iron</t>
  </si>
  <si>
    <t>6"  iron</t>
  </si>
  <si>
    <t>8"  iron</t>
  </si>
  <si>
    <t>12"  iron</t>
  </si>
  <si>
    <t>3"  alumn</t>
  </si>
  <si>
    <t>4"  alumn</t>
  </si>
  <si>
    <t>6"  alumn</t>
  </si>
  <si>
    <t>8"  alumn</t>
  </si>
  <si>
    <t>12"  alumn</t>
  </si>
  <si>
    <t>6"</t>
  </si>
  <si>
    <t>Alumunium</t>
  </si>
  <si>
    <t>Brass</t>
  </si>
  <si>
    <t>Iron</t>
  </si>
  <si>
    <t>Locking Set</t>
  </si>
  <si>
    <t>8"  Steel</t>
  </si>
  <si>
    <t>10"  Steel</t>
  </si>
  <si>
    <t>12"  Steel</t>
  </si>
  <si>
    <t xml:space="preserve"> 8"  Almunium</t>
  </si>
  <si>
    <t>10"  Aluminium</t>
  </si>
  <si>
    <t>12"  Aluminium</t>
  </si>
  <si>
    <t>8"  brass</t>
  </si>
  <si>
    <t>10"  brass</t>
  </si>
  <si>
    <t>12" brass</t>
  </si>
  <si>
    <t>Commercial</t>
  </si>
  <si>
    <t>Water Proof</t>
  </si>
  <si>
    <t>Door/Window Fixtures etc.</t>
  </si>
  <si>
    <t>Iron Material</t>
  </si>
  <si>
    <t>Cement Admixtures</t>
  </si>
  <si>
    <t>Glass white</t>
  </si>
  <si>
    <t>Glass Black</t>
  </si>
  <si>
    <t>5 mm  Reflection Glass</t>
  </si>
  <si>
    <t>4 mm  Reflection Glass</t>
  </si>
  <si>
    <t>Floor Materials</t>
  </si>
  <si>
    <t>Mosaic Pulber</t>
  </si>
  <si>
    <t>Roofing sheets and Fixtures</t>
  </si>
  <si>
    <t>C.G.I. coloured sheet 0.52 mm, 24 swg H</t>
  </si>
  <si>
    <t>C.G.I. coloured sheet 0.45 mm, 24 swg L</t>
  </si>
  <si>
    <t>Machine made Ridge</t>
  </si>
  <si>
    <t xml:space="preserve">Aluminium/UPVC Door Window </t>
  </si>
  <si>
    <t>50 mm dia. Iron black pipe prop (3.5 m long</t>
  </si>
  <si>
    <t>Railing work</t>
  </si>
  <si>
    <t>Powder coating fixer</t>
  </si>
  <si>
    <t>UPVC Roofing</t>
  </si>
  <si>
    <t>HDPE pipe</t>
  </si>
  <si>
    <t>Geo textile (200 gm/m2</t>
  </si>
  <si>
    <t>Geo textile TS 50</t>
  </si>
  <si>
    <t>Geo textile TS 60</t>
  </si>
  <si>
    <t>Tarfelt Roll (1*20 m) IS</t>
  </si>
  <si>
    <t>Geo Textile</t>
  </si>
  <si>
    <t>Stainless Steel Pipe</t>
  </si>
  <si>
    <t>Water supply Fittings</t>
  </si>
  <si>
    <t>G.I. Pipe Medium Class NS/IS (Hulas or same)</t>
  </si>
  <si>
    <t>1/2" dia.</t>
  </si>
  <si>
    <t>3/4" dia.</t>
  </si>
  <si>
    <t>1" dia.</t>
  </si>
  <si>
    <t>1-1/4" dia.</t>
  </si>
  <si>
    <t>1-1/2" dia.</t>
  </si>
  <si>
    <t>2" dia.</t>
  </si>
  <si>
    <t>2-1/2" dia.</t>
  </si>
  <si>
    <t>3" dia.</t>
  </si>
  <si>
    <t>4" dia.</t>
  </si>
  <si>
    <t>5" dia.</t>
  </si>
  <si>
    <t>6" dia.</t>
  </si>
  <si>
    <t>8" dia.</t>
  </si>
  <si>
    <t>Socket medium class</t>
  </si>
  <si>
    <t>G.I. Nipple medium class 15 cm</t>
  </si>
  <si>
    <t>G.I. elbow medium class</t>
  </si>
  <si>
    <t>Equal Tee medium class</t>
  </si>
  <si>
    <t>Un Equal Tee medium class</t>
  </si>
  <si>
    <t>1/2*3/4" dia.</t>
  </si>
  <si>
    <t>1/2*1" dia.</t>
  </si>
  <si>
    <t>1/2*1-1/2" dia.</t>
  </si>
  <si>
    <t>1/2*2" dia.</t>
  </si>
  <si>
    <t>1/2*2-1/2" dia.</t>
  </si>
  <si>
    <t>1/2*3" dia.</t>
  </si>
  <si>
    <t>1/2*4" dia.</t>
  </si>
  <si>
    <t>Union Socket  medium class</t>
  </si>
  <si>
    <t>End cap medium class</t>
  </si>
  <si>
    <t>G.I. Reducer socket medium class</t>
  </si>
  <si>
    <t>1/2" * 3/4" dia.</t>
  </si>
  <si>
    <t>1/2" * 1"dia.</t>
  </si>
  <si>
    <t>1/2" * 1-1/4" dia.</t>
  </si>
  <si>
    <t>1/2" * 1-1/2" dia.</t>
  </si>
  <si>
    <t>1/2" * 2" dia.</t>
  </si>
  <si>
    <t>1/2" * 2-1/2" dia.</t>
  </si>
  <si>
    <t>1/2" * 3" dia.</t>
  </si>
  <si>
    <t>1/2" * 4" dia.</t>
  </si>
  <si>
    <t>Gun metal Gate Valve</t>
  </si>
  <si>
    <t>Brass Union</t>
  </si>
  <si>
    <t>Flange Set (G.I./HDPE)</t>
  </si>
  <si>
    <t>50* 40 mm dia.</t>
  </si>
  <si>
    <t>63* 50 mm dia.</t>
  </si>
  <si>
    <t>75* 65 mm dia.</t>
  </si>
  <si>
    <t>90* 80 mm dia.</t>
  </si>
  <si>
    <t>110* 100 mm dia.</t>
  </si>
  <si>
    <t>125* 110 mm dia.</t>
  </si>
  <si>
    <t>Flange Set (G.I./G.I.)</t>
  </si>
  <si>
    <t>80 mm dia.</t>
  </si>
  <si>
    <t>100 mm dia.</t>
  </si>
  <si>
    <t>150 mm dia.</t>
  </si>
  <si>
    <t>200 mm dia.</t>
  </si>
  <si>
    <t>G.I. Sluce valve</t>
  </si>
  <si>
    <t>Brass Tap 15 mm 250 gm</t>
  </si>
  <si>
    <t>Iron Clamp with nut,bolt</t>
  </si>
  <si>
    <t>10" dia.</t>
  </si>
  <si>
    <t>Ferrule Valve</t>
  </si>
  <si>
    <t>1/2" * 2-1/2"dia.</t>
  </si>
  <si>
    <t>Mirror Heating Plate</t>
  </si>
  <si>
    <t>Check Valve, Brass</t>
  </si>
  <si>
    <t>Globe Valve</t>
  </si>
  <si>
    <t>Tools and Equipments</t>
  </si>
  <si>
    <t>Adjustible Spanner</t>
  </si>
  <si>
    <t>Blow Torch</t>
  </si>
  <si>
    <t>Building Trowel</t>
  </si>
  <si>
    <t>Crobar 1" * 5"</t>
  </si>
  <si>
    <t>Die Set 1/2-1"</t>
  </si>
  <si>
    <t>Die Set 1-1/4 -2"</t>
  </si>
  <si>
    <t>Die Teeth Oilcan</t>
  </si>
  <si>
    <t>Hacksaw Blade</t>
  </si>
  <si>
    <t>Hacksaw Frame</t>
  </si>
  <si>
    <t>Heating Plate 100 mm dia.</t>
  </si>
  <si>
    <t>Hoe</t>
  </si>
  <si>
    <t>Iron Brush</t>
  </si>
  <si>
    <t>Iron Pan</t>
  </si>
  <si>
    <t>Measuring Tape 30m</t>
  </si>
  <si>
    <t>Pick axe</t>
  </si>
  <si>
    <t>Pipe wrench 12"</t>
  </si>
  <si>
    <t>Pipe wrench 14"</t>
  </si>
  <si>
    <t>Pipe Wrench 18"</t>
  </si>
  <si>
    <t>Pipe Wrench 24"</t>
  </si>
  <si>
    <t>Pipe Wrench 36"</t>
  </si>
  <si>
    <t>Pipe vice</t>
  </si>
  <si>
    <t>Pointing Trowel</t>
  </si>
  <si>
    <t>Shovel</t>
  </si>
  <si>
    <t>Sledge Hammer</t>
  </si>
  <si>
    <t>Thermochrome crayon</t>
  </si>
  <si>
    <t>Teflon Paper (Cloth)</t>
  </si>
  <si>
    <t>Spare die teeth 1/2" - 2 1/2</t>
  </si>
  <si>
    <t>Spare die teeth 3" - 4"</t>
  </si>
  <si>
    <t>Stone Chisel 1" * 12"</t>
  </si>
  <si>
    <t>Stone Chisel 1" * 6"</t>
  </si>
  <si>
    <t>Chain Vice Pully 4"</t>
  </si>
  <si>
    <t>Chain wrench 36,48</t>
  </si>
  <si>
    <t>Steel Cable wire 13 mm dia.</t>
  </si>
  <si>
    <t>Steel Cable wire 8 mm dia.</t>
  </si>
  <si>
    <t>Steel Cable wire 3 mm dia.</t>
  </si>
  <si>
    <t>Bulldog Grips 13 mm dia.</t>
  </si>
  <si>
    <t>Bulldog Grips 8 mm dia.</t>
  </si>
  <si>
    <t>Bulldog Grips 3 mm dia.</t>
  </si>
  <si>
    <t xml:space="preserve">Skilled </t>
  </si>
  <si>
    <t>Preparation of Construction Site</t>
  </si>
  <si>
    <t>Cutting of trees etc. allcomplete and transportation upto 15m</t>
  </si>
  <si>
    <t>12 cm to 30 cm circemference</t>
  </si>
  <si>
    <t>Ka</t>
  </si>
  <si>
    <t>Kha</t>
  </si>
  <si>
    <t>Ga</t>
  </si>
  <si>
    <t>Gha</t>
  </si>
  <si>
    <t>Na</t>
  </si>
  <si>
    <t>Cha</t>
  </si>
  <si>
    <t>Chha</t>
  </si>
  <si>
    <t>Ja</t>
  </si>
  <si>
    <t>12cm to 30cm circumference</t>
  </si>
  <si>
    <t>Uprooting of tree with transportation upto 15m</t>
  </si>
  <si>
    <t xml:space="preserve"> 31cm to 60cm circumference</t>
  </si>
  <si>
    <t xml:space="preserve"> 61cm to 90cm circumference</t>
  </si>
  <si>
    <t xml:space="preserve"> 91cm to 120cm circumference</t>
  </si>
  <si>
    <t>121cm to 180cm circumference</t>
  </si>
  <si>
    <t>181cm to240cm circumference</t>
  </si>
  <si>
    <t>241cm to 300cm circumference</t>
  </si>
  <si>
    <t>Cutting,uprooting etc. of plants for 100m2 above and 15 plants_Dense</t>
  </si>
  <si>
    <t>Cutting,uprooting etc. of plants for 100m2 upto and 15 plants_none Dense</t>
  </si>
  <si>
    <t>Cutting,uprooting etc. of bamboo all complete</t>
  </si>
  <si>
    <t>Rock/Soil work</t>
  </si>
  <si>
    <t>Hard Rock Cutting Without Blasting</t>
  </si>
  <si>
    <t>Without chisel</t>
  </si>
  <si>
    <t>With chisel</t>
  </si>
  <si>
    <t>Earthwork excavation in foundation,drain etc.all complete</t>
  </si>
  <si>
    <t>In soft moorum stone</t>
  </si>
  <si>
    <t>In medium hard rock w/o blasting</t>
  </si>
  <si>
    <t xml:space="preserve">Earthwork excavation in foundation,Drain,Surung etc. all complete </t>
  </si>
  <si>
    <t xml:space="preserve">Box cutting work all complete </t>
  </si>
  <si>
    <t>In soft soil</t>
  </si>
  <si>
    <t>In hard soil</t>
  </si>
  <si>
    <t>Filling with ordinary soil</t>
  </si>
  <si>
    <t>Watering,compaction in layer ( 15 cm in each compaction) by labour</t>
  </si>
  <si>
    <t>Compaction in layer( 15 cm in each compaction)  by labour excluding watering</t>
  </si>
  <si>
    <t>kha</t>
  </si>
  <si>
    <t>Filling with stones in layers (40 cm in each compaction )  with labour</t>
  </si>
  <si>
    <t>Back Filling for pipeline trench</t>
  </si>
  <si>
    <t>In medium soil</t>
  </si>
  <si>
    <t>In gravel and boulder mix soil</t>
  </si>
  <si>
    <t>In medium rock</t>
  </si>
  <si>
    <t>In hard rock</t>
  </si>
  <si>
    <t>Removal of Soil Erosion</t>
  </si>
  <si>
    <t>In Ordinary soil</t>
  </si>
  <si>
    <t>In soft rock</t>
  </si>
  <si>
    <t>Local Material collection work</t>
  </si>
  <si>
    <t>Preparing Block Stone from boulder with chisel including transportation upto 10m &amp; Stacking</t>
  </si>
  <si>
    <t>Three side rough, One side smooth</t>
  </si>
  <si>
    <t xml:space="preserve">Square Block  from boulder with chisel five side rough, One side smooth </t>
  </si>
  <si>
    <t>Preparation of Mortar for Masonary work</t>
  </si>
  <si>
    <t>Brick Masonary work, Chimeny Brick</t>
  </si>
  <si>
    <t>Kha.1</t>
  </si>
  <si>
    <t xml:space="preserve">In 1:3 cement mortar </t>
  </si>
  <si>
    <t>Kha.2</t>
  </si>
  <si>
    <t>In 1:4 cement mortar</t>
  </si>
  <si>
    <t>Kha.3</t>
  </si>
  <si>
    <t>In 1:6 cement mortar</t>
  </si>
  <si>
    <t>Stone (Rubble) Masonary work</t>
  </si>
  <si>
    <t>Ka.1</t>
  </si>
  <si>
    <t>Ka.2</t>
  </si>
  <si>
    <t>Ka.3</t>
  </si>
  <si>
    <t>Cement Mortar</t>
  </si>
  <si>
    <t>Mud Mortar</t>
  </si>
  <si>
    <t>Cement Concrete work</t>
  </si>
  <si>
    <t xml:space="preserve">Plain cement concrete work in wall,foundation,abutment etc.(cyclopion or plum) </t>
  </si>
  <si>
    <t>Plain cement concrete work in wall,foundation etc.</t>
  </si>
  <si>
    <t>Plain cement concrete work in Superstructure,Deck slab,beam etc.</t>
  </si>
  <si>
    <t>Form work</t>
  </si>
  <si>
    <t>Wooden form work all complete</t>
  </si>
  <si>
    <t>Roofing work</t>
  </si>
  <si>
    <t>Roofing with local Khar</t>
  </si>
  <si>
    <t xml:space="preserve">with 8cm thick </t>
  </si>
  <si>
    <t xml:space="preserve">With 15 cm thick  </t>
  </si>
  <si>
    <t>Wood work</t>
  </si>
  <si>
    <t>Flooring work</t>
  </si>
  <si>
    <t xml:space="preserve">1:2:4 cement concrete flooring work with cement punning </t>
  </si>
  <si>
    <t>20 mm thick Mosaic Flooring with 6 mm marble chips over 12.5 mm thick 1:2 cement plaster including  police,Rub etc. all complete</t>
  </si>
  <si>
    <t>20 mm Terrazo Tile work with 20mm thick, 1:4 cement sand work including rub,police etc. all complete</t>
  </si>
  <si>
    <t>Flag stone Paving work all complete</t>
  </si>
  <si>
    <t>Plaster work</t>
  </si>
  <si>
    <t>Cement Sand Plaster</t>
  </si>
  <si>
    <t>Painting work</t>
  </si>
  <si>
    <t>White wash painting on new surface</t>
  </si>
  <si>
    <t>Snowcem Painting on new surface</t>
  </si>
  <si>
    <t xml:space="preserve">Distemper Painting </t>
  </si>
  <si>
    <t>Water proof Cement Painting</t>
  </si>
  <si>
    <t>Readymade Enamel Painting</t>
  </si>
  <si>
    <t>Alkatra (Bitumen)  Painting</t>
  </si>
  <si>
    <t xml:space="preserve">Snowcem Painting work over plastered surface </t>
  </si>
  <si>
    <t xml:space="preserve">Weather coat Painting work over plastered surface </t>
  </si>
  <si>
    <t>Pointing work</t>
  </si>
  <si>
    <t>Cement Pointing work in Brick Masonary</t>
  </si>
  <si>
    <t>Cement Pointing work in Stone Masonary</t>
  </si>
  <si>
    <t>Road work</t>
  </si>
  <si>
    <t>Removing of Slides</t>
  </si>
  <si>
    <t>In boulder mix  soil</t>
  </si>
  <si>
    <t>In rock</t>
  </si>
  <si>
    <t>Dismantelling of Previous work all complete</t>
  </si>
  <si>
    <t>Brick masonary in cement mortar</t>
  </si>
  <si>
    <t>Stone masonary in cement mortar</t>
  </si>
  <si>
    <t>Stone masonary in mud mortar</t>
  </si>
  <si>
    <t>Reinforced cement concrete</t>
  </si>
  <si>
    <t xml:space="preserve">1:4:8 or more plain cement concrete </t>
  </si>
  <si>
    <t>Jha</t>
  </si>
  <si>
    <t xml:space="preserve">1:3:6 or more plain cement concrete </t>
  </si>
  <si>
    <t>R.C.C./HDPE pipe installing work</t>
  </si>
  <si>
    <t>R C C Pipe in 1:2 Cement Sand Mortar,jute etc.</t>
  </si>
  <si>
    <t>60 cm dia.</t>
  </si>
  <si>
    <t xml:space="preserve">32 m </t>
  </si>
  <si>
    <t>RCC Pipe</t>
  </si>
  <si>
    <t>Bitumin</t>
  </si>
  <si>
    <t>90 cm dia.</t>
  </si>
  <si>
    <t>120 cm dia.</t>
  </si>
  <si>
    <t>HDP pipe laying,joining etc. all complete</t>
  </si>
  <si>
    <t xml:space="preserve"> 25mm &amp; 20mm dia.</t>
  </si>
  <si>
    <t xml:space="preserve"> 32mm dia.  </t>
  </si>
  <si>
    <t xml:space="preserve">40mm &amp; 50mm dia. </t>
  </si>
  <si>
    <t xml:space="preserve">63mm, 75mm &amp; 90mm dia.  </t>
  </si>
  <si>
    <t>Tools Hiring</t>
  </si>
  <si>
    <t xml:space="preserve">110mm &amp; 125mm dia. </t>
  </si>
  <si>
    <t>GI pipe/fitting installing work</t>
  </si>
  <si>
    <t>GI pipe laying work</t>
  </si>
  <si>
    <t>15mm &amp; 20mm dia.</t>
  </si>
  <si>
    <t>25mm &amp; 32mm dia.</t>
  </si>
  <si>
    <t>40mm &amp; 50mm dia.</t>
  </si>
  <si>
    <t>65mm &amp; 80mm dia.</t>
  </si>
  <si>
    <t>100mm dia.</t>
  </si>
  <si>
    <t>125mm dia.</t>
  </si>
  <si>
    <t>Water Proofing work</t>
  </si>
  <si>
    <t>Dismantelling and Maintenance</t>
  </si>
  <si>
    <t>Stone masonary work with mud mortar</t>
  </si>
  <si>
    <t>Stone masonary work with cement mortar</t>
  </si>
  <si>
    <t>R.C.C. or R.B.C. work</t>
  </si>
  <si>
    <t>P.C.C. work</t>
  </si>
  <si>
    <t>Cement plaster work</t>
  </si>
  <si>
    <t>Other Iron  work</t>
  </si>
  <si>
    <t>(Excluding Cost of RCC post)</t>
  </si>
  <si>
    <t>RCC post</t>
  </si>
  <si>
    <t>Reinforcement</t>
  </si>
  <si>
    <t>Sand 5</t>
  </si>
  <si>
    <t>Stone 5</t>
  </si>
  <si>
    <t>Stone 10</t>
  </si>
  <si>
    <t>Agreegate_Vchl</t>
  </si>
  <si>
    <t>Agreegate_Porter</t>
  </si>
  <si>
    <t>Local wood</t>
  </si>
  <si>
    <t>Salla/Uttis wood</t>
  </si>
  <si>
    <t xml:space="preserve">In 1:4 cement mortar  </t>
  </si>
  <si>
    <t xml:space="preserve">Dry stone masonary work  </t>
  </si>
  <si>
    <t xml:space="preserve">Stone masonary work with mud mortar  </t>
  </si>
  <si>
    <t xml:space="preserve">Dry stone masonary work for abutment filling </t>
  </si>
  <si>
    <t xml:space="preserve">Dry stone masonary work for abutment filling  </t>
  </si>
  <si>
    <t xml:space="preserve">Stone filling in foundation  </t>
  </si>
  <si>
    <t xml:space="preserve">Stone filling in foundation </t>
  </si>
  <si>
    <t xml:space="preserve">In 1:3:6 </t>
  </si>
  <si>
    <t xml:space="preserve">In 1:2:4  </t>
  </si>
  <si>
    <t xml:space="preserve">In 1:5:10  </t>
  </si>
  <si>
    <t xml:space="preserve">In 1:4:8  </t>
  </si>
  <si>
    <t xml:space="preserve">In 1:3:6   </t>
  </si>
  <si>
    <t xml:space="preserve">In 1:2:4   </t>
  </si>
  <si>
    <t xml:space="preserve">In 1:1.5:3  </t>
  </si>
  <si>
    <t xml:space="preserve">In 1:1:2   </t>
  </si>
  <si>
    <t xml:space="preserve">Bar bending,binding,cutting,placing etc. all complete for RCC work  </t>
  </si>
  <si>
    <t xml:space="preserve">For slab etc.  </t>
  </si>
  <si>
    <t xml:space="preserve">For column upto 2.0m </t>
  </si>
  <si>
    <t xml:space="preserve">For column all complete, 2.0m to 3.0m  </t>
  </si>
  <si>
    <t xml:space="preserve">For column all complete, 3.0m to 4.0m  </t>
  </si>
  <si>
    <t xml:space="preserve">For structure beam all complete, h = upto 30 cm  </t>
  </si>
  <si>
    <t xml:space="preserve">For structure beam all complete, h = 30 cm to 80 cm  </t>
  </si>
  <si>
    <t xml:space="preserve">For structure beam all complete,h = 80 cm to 120 cm  </t>
  </si>
  <si>
    <t xml:space="preserve">With 24 swg  Coloured C.G.I. medium (0.50 mm ) sheet </t>
  </si>
  <si>
    <t xml:space="preserve">Roofing work with slate  </t>
  </si>
  <si>
    <t xml:space="preserve">20mm thick wooden ceiling work with 40*20mm bidding joint  </t>
  </si>
  <si>
    <t xml:space="preserve">Wood work for chaukat with Local hard  wood   </t>
  </si>
  <si>
    <t xml:space="preserve">38mm thick framed (panel) shutter with Sal wood  </t>
  </si>
  <si>
    <t xml:space="preserve">38mm thick framed (panel) shutter with Local hard wood  </t>
  </si>
  <si>
    <t xml:space="preserve">3mm thick glass shutter with 38mm*75mm sal wood frame  </t>
  </si>
  <si>
    <t xml:space="preserve">3mm thick glass shutter with 38mm*75mm local hard wood frame  </t>
  </si>
  <si>
    <t xml:space="preserve">4 mm thick glass shutter with 38mm*75mm sal wood frame  </t>
  </si>
  <si>
    <t xml:space="preserve">4 mm thick glass shutter with 38mm*75mm local hard wood frame  </t>
  </si>
  <si>
    <t xml:space="preserve">5 mm thick glass shutter with 38mm*75mm sal wood frame </t>
  </si>
  <si>
    <t xml:space="preserve">5 mm thick glass shutter with 38mm*75mm local hard wood frame  </t>
  </si>
  <si>
    <t xml:space="preserve">Wood work for beam,dalin etc. all complete with Sal wood  </t>
  </si>
  <si>
    <t xml:space="preserve">Wood work for beam,dalin etc. all complete with local hard wood </t>
  </si>
  <si>
    <t xml:space="preserve">Wood work for truss with Sal wood all complete </t>
  </si>
  <si>
    <t xml:space="preserve">Wood work for truss with local hard wood all complete </t>
  </si>
  <si>
    <t xml:space="preserve">Wood work for 25mm thick eaves board w/ Sal wood   all complete  </t>
  </si>
  <si>
    <t xml:space="preserve">Wood work for 25mm thick eaves board w/ local hardwood complete  </t>
  </si>
  <si>
    <t xml:space="preserve">Fixing of  16mm to 20mm dia. ms bar for chaukat all complete  </t>
  </si>
  <si>
    <t xml:space="preserve">38 mm thick </t>
  </si>
  <si>
    <t xml:space="preserve">50 mm thick </t>
  </si>
  <si>
    <t xml:space="preserve">75 mm thick </t>
  </si>
  <si>
    <t xml:space="preserve">50 mm thick in 1:4 cement mortar   </t>
  </si>
  <si>
    <t xml:space="preserve">50 mm thick in sand  </t>
  </si>
  <si>
    <t xml:space="preserve">37.5 mm thick In 1:4 cement mortar  </t>
  </si>
  <si>
    <t xml:space="preserve">25mm thick In 1:4 cement mortar </t>
  </si>
  <si>
    <t xml:space="preserve">Dry Stone soling work  </t>
  </si>
  <si>
    <t xml:space="preserve">Dry Stone Soling work  </t>
  </si>
  <si>
    <t xml:space="preserve">3mm thick cement punning </t>
  </si>
  <si>
    <t xml:space="preserve">12.5mm thick,  in 1:2  </t>
  </si>
  <si>
    <t xml:space="preserve">12.5mm thick,  in 1:3  </t>
  </si>
  <si>
    <t xml:space="preserve">12.5mm thick,  in 1:6 </t>
  </si>
  <si>
    <t xml:space="preserve">12.5mm thick,  in 1:4  </t>
  </si>
  <si>
    <t xml:space="preserve">12.5mm thick,  in 1:6  </t>
  </si>
  <si>
    <t xml:space="preserve">12.5mm thick,  in 1:4 </t>
  </si>
  <si>
    <t xml:space="preserve">20mm thick, in 1:3  </t>
  </si>
  <si>
    <t xml:space="preserve">20mm thick, in 1:4  </t>
  </si>
  <si>
    <t xml:space="preserve">20mm thick, in 1:6  </t>
  </si>
  <si>
    <t>2.5cm thick mud plaster work all complete</t>
  </si>
  <si>
    <t xml:space="preserve">One coat  </t>
  </si>
  <si>
    <t xml:space="preserve">Two coat </t>
  </si>
  <si>
    <t xml:space="preserve">Three coat </t>
  </si>
  <si>
    <t xml:space="preserve">Two coat  </t>
  </si>
  <si>
    <t xml:space="preserve">Three coat  </t>
  </si>
  <si>
    <t xml:space="preserve">White washing work in old surface </t>
  </si>
  <si>
    <t xml:space="preserve">Aster coat  </t>
  </si>
  <si>
    <t xml:space="preserve">Two coat and additional </t>
  </si>
  <si>
    <t xml:space="preserve"> One coat  </t>
  </si>
  <si>
    <t xml:space="preserve"> Two coat </t>
  </si>
  <si>
    <t xml:space="preserve">Two coat   </t>
  </si>
  <si>
    <t xml:space="preserve">One coat aster+two coat readymade aluminium paint  </t>
  </si>
  <si>
    <t xml:space="preserve">One coat aster + two coat painting work  </t>
  </si>
  <si>
    <t xml:space="preserve">One coat </t>
  </si>
  <si>
    <t xml:space="preserve">In 1:1   </t>
  </si>
  <si>
    <t xml:space="preserve">In 1:2   </t>
  </si>
  <si>
    <t xml:space="preserve">In 1:3 </t>
  </si>
  <si>
    <t xml:space="preserve">In 1:1 </t>
  </si>
  <si>
    <t xml:space="preserve">In 1:2 </t>
  </si>
  <si>
    <t xml:space="preserve">Maintenance of concrete roof with plastic cement roof coating (one coat asbestos roof coat aster+two coat plastic cement coating) </t>
  </si>
  <si>
    <t xml:space="preserve">Maintenance of C.G.I./aluminium roof with plastic cement roof coating over asbestos sheet  </t>
  </si>
  <si>
    <t xml:space="preserve">2cm thick damp proof course  in 1:2 cement  mortar using water proof compound  </t>
  </si>
  <si>
    <t xml:space="preserve">2.5cm thick damp proof course  in 1:1.5:3 cement concrete  using water proof compound  </t>
  </si>
  <si>
    <t xml:space="preserve">3.8 cm thick damp proof course in 1:2:4 cement concrete using water proof compound  </t>
  </si>
  <si>
    <t>Painting work on wood with wood preservative</t>
  </si>
  <si>
    <t xml:space="preserve">Barbed wiring work all complete  </t>
  </si>
  <si>
    <t xml:space="preserve">Barbed wiring work for 5 layer horizontal,two layer diagonal @ 3m distance with 2.1m*0.075m &amp; 0.10m wooden post  </t>
  </si>
  <si>
    <t xml:space="preserve">Barbed wiring work for 5 layer horizontal,two layer diagonal @ 3m distance with 2.1m*0.075m &amp; 0.10m Sal wood  post  </t>
  </si>
  <si>
    <t xml:space="preserve">Barbed wiring work for 5 layer horizontal,two layer diagonal @ 3m distance with 2.1m*0.075m &amp; 0.10m Local wood  post  </t>
  </si>
  <si>
    <t>300 mm Hume pipe</t>
  </si>
  <si>
    <t>600 mm Hume pipe</t>
  </si>
  <si>
    <t>900 mm Hume pipe</t>
  </si>
  <si>
    <t>Transportation of Materials (Boulder mix sol )  by Truck/Tractors, Speed - 10 kmph</t>
  </si>
  <si>
    <t>Truck/Tractor</t>
  </si>
  <si>
    <t>Collection of Sand,Gravel (Including Boulder mix soil)</t>
  </si>
  <si>
    <t>(Fiscal year 073/074)</t>
  </si>
  <si>
    <t>Aggregate manual</t>
  </si>
  <si>
    <t>Aggregate natural</t>
  </si>
  <si>
    <t>Sisne Rural Municipality</t>
  </si>
  <si>
    <t>Hollow Block 16" * 4" * 8" 1:4:8</t>
  </si>
  <si>
    <t>Hollow Block 16" * 4" * 8" 1:3:6</t>
  </si>
  <si>
    <t>Wire Rope 13mm dia to 32mm dia</t>
  </si>
  <si>
    <t>Wire Rope 36mm dia &amp; 40mm dia</t>
  </si>
  <si>
    <t xml:space="preserve">Wire Rope upto 13mm dia </t>
  </si>
  <si>
    <t>Dang to Rukum, Rukumkot</t>
  </si>
  <si>
    <t>(Excluding VAT, including Fuel, Driver etc.)</t>
  </si>
  <si>
    <t>Hydraulic Tractor</t>
  </si>
  <si>
    <t>Flag Stone  (thickness - 2.5cm to 5cm)</t>
  </si>
  <si>
    <t>Structural/Reinforcement steel, Gabion wire etc.</t>
  </si>
  <si>
    <t>Electric pole,C.I. pipes, Collapsible/Rolling shutter,C.G.I. sheet, Barbed wire etc.</t>
  </si>
  <si>
    <t>Computer, Photocopy machine, Printers etc.</t>
  </si>
  <si>
    <t xml:space="preserve"> Transportation from Tulsipur to Sitalpokhari, Musikot</t>
  </si>
  <si>
    <t>Total from Nepalgunja to Sitalpokhari, Musikot</t>
  </si>
  <si>
    <t>Total from Ghorahi to Sitalpokhari, Musikot</t>
  </si>
  <si>
    <t xml:space="preserve"> Transportation from Sitalpokhari, Musikot to Rukumkot</t>
  </si>
  <si>
    <t xml:space="preserve"> Transportation from Tulsipur to Rukumkot</t>
  </si>
  <si>
    <t>Square pipe for railing, Meadium</t>
  </si>
  <si>
    <t>Black pipe with fitting for railing, Mudium</t>
  </si>
  <si>
    <t>Sand 10</t>
  </si>
  <si>
    <t xml:space="preserve">Ridge work with 26 swg coloured  plain sheet </t>
  </si>
  <si>
    <t>26 swg colored CGI sheet, heavy</t>
  </si>
  <si>
    <t xml:space="preserve">With 26 swg  Colored C.G.I. Heavy  (0.41 mm ) sheet </t>
  </si>
  <si>
    <t>26 swg coloured plain sheet</t>
  </si>
  <si>
    <t>35.58m2</t>
  </si>
  <si>
    <t>Listi</t>
  </si>
  <si>
    <t xml:space="preserve">50mm*75mm thick sizes wooden 0.60m.*0.90m. Frame with 4mm Commercial Ply wood Falls ceiling  </t>
  </si>
  <si>
    <t xml:space="preserve">50mm*75mm thick sizes wooden 0.60m.*0.90m. Frame with 12mm Hard Board Falls ceiling  </t>
  </si>
  <si>
    <t xml:space="preserve">50mm*75mm thick sizes wooden 0.60m.*0.90m. Frame with 6mm Water Proof Ply Wood Falls ceiling  </t>
  </si>
  <si>
    <t>Water proof ply wood</t>
  </si>
  <si>
    <t xml:space="preserve">50mm*75mm thick sizes wooden 0.60m.*0.90m. Frame with 6mm Commercial Ply wood Falls ceiling  </t>
  </si>
  <si>
    <t>6mm thick Ply wood</t>
  </si>
  <si>
    <t>4mm thick Ply wood</t>
  </si>
  <si>
    <t>25 mm thick Mosaic Flooring with 6 mm marble chips over 19 mm thick 1:2 cement plaster including  police,Rub etc. all complete</t>
  </si>
  <si>
    <t>Dry Brick Soling work  (Flat)</t>
  </si>
  <si>
    <t>Dry Brick Soling work  (Vertical)</t>
  </si>
  <si>
    <t>16mm Marble Granite work witk 20mm thick 1:2 cement sand work including rub,police etc. all complete</t>
  </si>
  <si>
    <t>16mm Granite</t>
  </si>
  <si>
    <t>Office of The Rural Municipal Executive</t>
  </si>
  <si>
    <t>Rukum( East) , Province No. 5, Nepal</t>
  </si>
  <si>
    <t>Construction of beds forgrass seeds,grass slips(e.g. vegetative propagation ) and tree stool cuttings, including materials and hessian cover . Bed is 1m wide * 25 cm high and made up of 5 cm of   washed grave placed above the ground, 5cm of 1:1 mix of seived  soil and compost ,  and topped with 15 cm of 3:1 mix of seived forest top soil and washed sand.</t>
  </si>
  <si>
    <t>Office rate for HDP pipes (Excluding VAT &amp; Including OH)</t>
  </si>
  <si>
    <t>(Fiscal year 076/077)</t>
  </si>
  <si>
    <r>
      <t>Elbow 90</t>
    </r>
    <r>
      <rPr>
        <vertAlign val="superscript"/>
        <sz val="11"/>
        <color indexed="8"/>
        <rFont val="Times New Roman"/>
        <family val="1"/>
      </rPr>
      <t>0</t>
    </r>
  </si>
  <si>
    <r>
      <t>Elbow 45</t>
    </r>
    <r>
      <rPr>
        <vertAlign val="superscript"/>
        <sz val="11"/>
        <color indexed="8"/>
        <rFont val="Times New Roman"/>
        <family val="1"/>
      </rPr>
      <t>0</t>
    </r>
  </si>
  <si>
    <r>
      <t xml:space="preserve">lh=cfO{= lkml6ª; ldl8od - </t>
    </r>
    <r>
      <rPr>
        <b/>
        <sz val="12"/>
        <rFont val="Times New Roman"/>
        <family val="1"/>
      </rPr>
      <t>ISI,NS,ISO Brand</t>
    </r>
    <r>
      <rPr>
        <b/>
        <sz val="12"/>
        <rFont val="Preeti"/>
      </rPr>
      <t>_</t>
    </r>
  </si>
  <si>
    <r>
      <t xml:space="preserve">lh=cfO{= kfO{k ldl8od </t>
    </r>
    <r>
      <rPr>
        <b/>
        <sz val="14"/>
        <rFont val="Times New Roman"/>
        <family val="1"/>
      </rPr>
      <t>NS/IS Mark</t>
    </r>
  </si>
  <si>
    <t>Description of Works</t>
  </si>
  <si>
    <t>Resources</t>
  </si>
  <si>
    <t>Quantity</t>
  </si>
  <si>
    <t>Grand Total</t>
  </si>
  <si>
    <t>Soil Classifications</t>
  </si>
  <si>
    <t>Equipment</t>
  </si>
  <si>
    <t>Excavator (Av.)</t>
  </si>
  <si>
    <t>Excavating and loading by Excavator</t>
  </si>
  <si>
    <t>Excavator up to 0.35 m3 bucket capacity</t>
  </si>
  <si>
    <t>Excavator up to 0.63 m3 bucket capacity</t>
  </si>
  <si>
    <t>Excavating and loading including haulage up to 180m</t>
  </si>
  <si>
    <t>Excavator up to 0.80 m3 bucket capacity</t>
  </si>
  <si>
    <t>Soft soil</t>
  </si>
  <si>
    <t>Hard soil</t>
  </si>
  <si>
    <t>Ordinary rock</t>
  </si>
  <si>
    <t>Hard rock</t>
  </si>
  <si>
    <t>Note:</t>
  </si>
  <si>
    <t>Excavator = 3561.75 (Average rate of Excavator with VAT+Operator+Helper)</t>
  </si>
  <si>
    <t>Tranportation of Excavator (Moving Time) should be added extra.</t>
  </si>
  <si>
    <t>Activety : Earthwork excavation by Excavator</t>
  </si>
  <si>
    <t>White glazed foot rest.</t>
  </si>
  <si>
    <t>32 mm PVC bottle trap including 32 mm CP west.</t>
  </si>
  <si>
    <t>Waste couplaing 32 mm</t>
  </si>
  <si>
    <t>1.5 cm. (½)ø CP sink cock.</t>
  </si>
  <si>
    <t>10.0 ltr.porcelain clay low level flushing  cystern complete accessories.</t>
  </si>
  <si>
    <t>10.0 ltr.PVC low level flushing cystern with  complete accessories</t>
  </si>
  <si>
    <t>32 mmx60 mm size flushing CP pipe.</t>
  </si>
  <si>
    <t>1.5x45 cm. (½" x18")PVC pipe connector.</t>
  </si>
  <si>
    <t xml:space="preserve">Bracket </t>
  </si>
  <si>
    <t>580 mm porcelain clay white glazed orissa pan (Hindware Parryware ,orissa,cera or equivalent</t>
  </si>
  <si>
    <t>530mm porcelain clay white glazed orissa pan (Hindware Parryware ,Orissa,cera or equivalent</t>
  </si>
  <si>
    <t>Porcelain clay white glazed indian pattern comode (Hindware,Parryware,orissa,cera or equivalent) regular.</t>
  </si>
  <si>
    <t>Porcelain clay white glazed indian pattern comode (Hindware,Parryware,orissa ,cera or equivalent) constalation type,cascade type  .</t>
  </si>
  <si>
    <t>6/3ltr.porcelain clay low level dual flushing cistern complete accessories,constelation pipe.</t>
  </si>
  <si>
    <t>Bake lite toilet sheet cover primum</t>
  </si>
  <si>
    <t>Porcelain clay white glazed European pattern , Suction comode with sheet cover 1 piece elisa,plaza,lexigton or equivelent(american standard ) cotto or equvalent</t>
  </si>
  <si>
    <t>55x40 cm. Porclain clay oveal white glazed wash basin (Hindustan,Parryware,classica,cera or equvalent ) regular.</t>
  </si>
  <si>
    <t>15 mm CP basin mixer jaquar,nova,ark or equivalent</t>
  </si>
  <si>
    <t>Porclain clay white glazed semi paddstel  wash basin (Hindware,Parryware,clasica,cera or equivalent)</t>
  </si>
  <si>
    <t>55x40 cm.Porclain clay white glazed wash basinl (Hindware,Parryware,clasica,cera or equivalent)</t>
  </si>
  <si>
    <t>55x40 cm porclain clay first color glazed wash basin ((Hindware,Parryware,clasica,cera or equivalent)constallation type with pedestal</t>
  </si>
  <si>
    <t xml:space="preserve">40x40 cm porclain clay whit glazed  corner wash basin ((Hindware,Parryware,clasica,cera or equivalent) </t>
  </si>
  <si>
    <t xml:space="preserve"> (16"x18") Stainless steel sink (Heavy Type)</t>
  </si>
  <si>
    <t xml:space="preserve"> (37"x18")Stainless steel sink (Heavy Type)</t>
  </si>
  <si>
    <t xml:space="preserve">46.5 x35.5 x26.5 cm.white glazed flat back urinal </t>
  </si>
  <si>
    <t xml:space="preserve">61x41x38 cm. Large flat back white glazed   urinal with bracket (Hindware,Parryware,clasica,cera or equivalent) </t>
  </si>
  <si>
    <t>1½" ø CP bottle trap including 1½" ø PVC waste coupling.</t>
  </si>
  <si>
    <t xml:space="preserve"> 23"x14" white glaze squatting plate urinal (Hindware or equivalent)</t>
  </si>
  <si>
    <t xml:space="preserve"> 68x30 cm  white glaze Division plate urinal Partition(Hindware or equivalent)</t>
  </si>
  <si>
    <t>300 ltr. With Tubelar type solar water heater</t>
  </si>
  <si>
    <t>500 ltr. net capacity Stainless steel tank with inlet,outlet,over flow,cleanout hole and stand etc.(PanchaKanya or equivalent )</t>
  </si>
  <si>
    <t>1000 ltr. net capacity Stainless steel tank tank with inlet,outlet,over flow,cleanout hole and stand etc.(PanchaKanya or equivalent )</t>
  </si>
  <si>
    <t>1000 ltr. net capacity PVC water tank with inlet,outlet,over flow,cleanout hole etc.</t>
  </si>
  <si>
    <t>500 ltr. net capacityPVC water tank with inlet,outlet,over flow,cleanout hole etc.</t>
  </si>
  <si>
    <t>2000 ltr. net capacity PVC water tank with inlet,outlet,over flow,cleanout hole etc.</t>
  </si>
  <si>
    <t xml:space="preserve">1 HP. Chainage pump </t>
  </si>
  <si>
    <t xml:space="preserve">1 HP. Chainage submersible pump </t>
  </si>
  <si>
    <t>1 HP. Electric motor pump (Submersible ) italian or equivalent.</t>
  </si>
  <si>
    <t>0.5 HP.Electric motor pump with base plate  nuts,bolts,etc. set crompton</t>
  </si>
  <si>
    <t xml:space="preserve">1.0 HP.Electric motor pump with base plate  nuts,bolts,etc. set  </t>
  </si>
  <si>
    <t>1.5HP.Electric motor pump with base plate  nuts,bolts,etc. set  crompton(ISO)</t>
  </si>
  <si>
    <t>2.0 HP.Electric motor pump with base plate  nuts,bolts,etc. set   crompton or equivalent (ISO)</t>
  </si>
  <si>
    <t>3.0 HP.Electric motor pump with base plate  nuts,bolts,etc. set   crompton or equivalent (ISO)</t>
  </si>
  <si>
    <t>5.0 HP.Electric motor pump with base plate  nuts,bolts,etc. set   crompton or equivalent  (ISO)</t>
  </si>
  <si>
    <t>White glaze toilet paper holder (recessed pipe) - cotto</t>
  </si>
  <si>
    <t>Chrome plate toilet paper holder</t>
  </si>
  <si>
    <t>Recess Soap Dish (American standard) cotto</t>
  </si>
  <si>
    <t>White glaze soap tray</t>
  </si>
  <si>
    <t>CP Towel Rods,1.5 x 6 cm.(½" x24" American standard)</t>
  </si>
  <si>
    <t>CP soap dish</t>
  </si>
  <si>
    <t xml:space="preserve">CP Towel Rods </t>
  </si>
  <si>
    <t>CP guard rail with glass</t>
  </si>
  <si>
    <t xml:space="preserve">Bevelled edge looking mirror </t>
  </si>
  <si>
    <t>Looking miroor modi guard 450x600 mm (18"x24")</t>
  </si>
  <si>
    <t xml:space="preserve">Bevelled edge looking mirror 50x40 cm </t>
  </si>
  <si>
    <t>Bevelled edge looking mirror Europian pattern</t>
  </si>
  <si>
    <t>7.5 cm ø shower rose fancy type with 30 cm CP rods.</t>
  </si>
  <si>
    <t>Pressure adjustable shower rose jaquar essco ark or equivelent</t>
  </si>
  <si>
    <t>Shower rose ordinary type 5.0 to 10.0 cm.</t>
  </si>
  <si>
    <t xml:space="preserve">Shower head with arm and flange </t>
  </si>
  <si>
    <t>CP flush valve europeon pattern</t>
  </si>
  <si>
    <t>CP flush valve for urinal sensor pipe electric europion pattern.</t>
  </si>
  <si>
    <t>15 mm fency type bibcock heavy type</t>
  </si>
  <si>
    <t>15 mm fency type bibcock  medium</t>
  </si>
  <si>
    <t>15  mm fency type Angle valve</t>
  </si>
  <si>
    <t>15 mm auto closing bibcock with areator</t>
  </si>
  <si>
    <t>15 mm Urinal auto closing valve with built in control cock.</t>
  </si>
  <si>
    <t>15 mm fency type angle valve-cotto</t>
  </si>
  <si>
    <t>15 mm two way angle valve ,jaquar,essco or equivelent.</t>
  </si>
  <si>
    <t xml:space="preserve">CP pillar cock good </t>
  </si>
  <si>
    <t>CP pillar cock ordinary</t>
  </si>
  <si>
    <t>15 mm concelled stop cock</t>
  </si>
  <si>
    <t xml:space="preserve">15 mm check valve </t>
  </si>
  <si>
    <t xml:space="preserve">20 mm check valve </t>
  </si>
  <si>
    <t xml:space="preserve">25 mm check valve </t>
  </si>
  <si>
    <t xml:space="preserve">32 mm check valve </t>
  </si>
  <si>
    <t xml:space="preserve">40 mm check valve </t>
  </si>
  <si>
    <t xml:space="preserve">50 mm check valve </t>
  </si>
  <si>
    <t xml:space="preserve">65 mm check valve </t>
  </si>
  <si>
    <t xml:space="preserve">80 mm check valve </t>
  </si>
  <si>
    <t>100 mm check valve with flange</t>
  </si>
  <si>
    <t>Floor trap 11x7.5 cm.(4"x2½")</t>
  </si>
  <si>
    <t>CP greating 100 mm x0248 size steel dome</t>
  </si>
  <si>
    <t>CP grating 12.5 cm.(5" )ø size</t>
  </si>
  <si>
    <t>Alumunium grating 100 mm</t>
  </si>
  <si>
    <t>150 mm ø cast iron pipe d/s</t>
  </si>
  <si>
    <t>110 mm ø cast iron pipe d/s</t>
  </si>
  <si>
    <t>75 mm ø cast iron pipe d/s</t>
  </si>
  <si>
    <t>50 mm ø cast iron pipe d/s</t>
  </si>
  <si>
    <t xml:space="preserve">99% pure lead </t>
  </si>
  <si>
    <t>50 mm ø PVC pipe(4kg/cm2)</t>
  </si>
  <si>
    <t>75 mm ø PVC pipe(4kg/cm2)</t>
  </si>
  <si>
    <t>110mm ø PVC pipe(4kg/cm2)</t>
  </si>
  <si>
    <t xml:space="preserve">15.0 ltr.water  heater including copper pipe conector with coupling and order necessary fittings complete American </t>
  </si>
  <si>
    <t xml:space="preserve">25.0 ltr.water  heater including copper pipe conector with coupling and other necessary fittings complete  </t>
  </si>
  <si>
    <t xml:space="preserve">35.0 ltr.wate heater including copper pipe conector with coupling and other necessary fittings complete  </t>
  </si>
  <si>
    <t xml:space="preserve">50.0 ltr.water  heater including copper pipe conector with coupling and other necessary fittings complete  </t>
  </si>
  <si>
    <t xml:space="preserve">6.5 ltr. Gas geyser without celender </t>
  </si>
  <si>
    <t xml:space="preserve">Bath tub 5"-6"x2"-6" with complete fittings  </t>
  </si>
  <si>
    <t xml:space="preserve">Bath tub spout (Hot &amp; cold) with telephonice shower </t>
  </si>
  <si>
    <t>Acrylic pipe shower tray 70x70 cm.(29"x29") with complete fittings.</t>
  </si>
  <si>
    <t xml:space="preserve">15 mm CP bath spout european pattern </t>
  </si>
  <si>
    <t>sensor mixer for basin(battry optrating)</t>
  </si>
  <si>
    <t>sink mixture complete set</t>
  </si>
  <si>
    <t>CI cover 45x45 cm.(18"x18")</t>
  </si>
  <si>
    <t>CI cover 22"x22"</t>
  </si>
  <si>
    <t>½" push valve</t>
  </si>
  <si>
    <t>Spreader</t>
  </si>
  <si>
    <t>Motor start swich (Cromption)</t>
  </si>
  <si>
    <t>Prassure senser swich (Italian</t>
  </si>
  <si>
    <t>Fire post complete set</t>
  </si>
  <si>
    <t>Uroguard water purification set(1 ltr. Per minute)</t>
  </si>
  <si>
    <t xml:space="preserve">Grad bar American standard </t>
  </si>
  <si>
    <t xml:space="preserve">5 kg extionguisher ABC type minimax </t>
  </si>
  <si>
    <t>Angle cock (Royal, Excel, Anova, Corsa or eqivalent)</t>
  </si>
  <si>
    <t>Bib cock (Royal, Excel, Anova, Corsa or eqivalent)</t>
  </si>
  <si>
    <t>Long body (Royal, Excel, Anova, Corsa or eqivalent)</t>
  </si>
  <si>
    <t>Long Nose(Royal, Excel, Anova, Corsa or eqivalent)</t>
  </si>
  <si>
    <t>Concealed cock (Royal, Excel, Anova, Corsa or eqivalent)</t>
  </si>
  <si>
    <t>Sink cock (Royal, Excel, Anova, Corsa or eqivalent)</t>
  </si>
  <si>
    <t>Swan neck cock (Royal, Excel, Anova, Corsa or eqivalent)</t>
  </si>
  <si>
    <t>Bib cock 2 in 1 (Royal, Excel, Anova, Corsa or eqivalent)</t>
  </si>
  <si>
    <t>Angle  cock 2 in 1 (Royal, Excel, Anova, Corsa or eqivalent)</t>
  </si>
  <si>
    <t>Central hole L Basin  Mixture(Royal, Excel, Anova, Corsa or eqivalent)</t>
  </si>
  <si>
    <t>Central hole H Basin  Mixture(Royal, Excel, Anova, Corsa or eqivalent)</t>
  </si>
  <si>
    <t>Sink mixture (Royal, Excel, Anova, Corsa or eqivalent)</t>
  </si>
  <si>
    <t>Wall mixture L Bend(Royal, Excel, Anova, Corsa or eqivalent)</t>
  </si>
  <si>
    <t>Wall mixture 3 in1</t>
  </si>
  <si>
    <t>No</t>
  </si>
  <si>
    <t>set</t>
  </si>
  <si>
    <t>Sanitary materials</t>
  </si>
  <si>
    <t>2.245m2</t>
  </si>
  <si>
    <t>38mm thick framed (panel) shutter Sal wood  with 8mm Commercial ply wood and one side 4mm teak ply laminated all completed</t>
  </si>
  <si>
    <t>Commercial ply</t>
  </si>
  <si>
    <t>Teak ply</t>
  </si>
  <si>
    <t>Wood lishti simple</t>
  </si>
  <si>
    <t>Wood lishti decorated</t>
  </si>
  <si>
    <t>Wood sishti</t>
  </si>
  <si>
    <t>Pech nail</t>
  </si>
  <si>
    <t xml:space="preserve">38mm thick framed (panel) shutter with Local hard wood with 8mm Commercial ply wood and one side 4mm teak ply laminated all completed </t>
  </si>
  <si>
    <t>38mm thick framed (panel) shutter Sal wood  with 8mm Commercial ply wood and two side 4mm teak ply laminated all completed</t>
  </si>
  <si>
    <t xml:space="preserve">38mm thick framed (panel) shutter with Local hard wood with 8mm Commercial ply wood and two side 4mm teak ply laminated all completed </t>
  </si>
  <si>
    <t>38mm thick framed (panel) shutter Sal wood  with 8mm water ply wood and one side 4mm teak ply laminated all completed</t>
  </si>
  <si>
    <t>Water ply</t>
  </si>
  <si>
    <t xml:space="preserve">38mm thick framed (panel) shutter with Local hard wood with 8mm water ply wood and one side 4mm teak ply laminated all completed </t>
  </si>
  <si>
    <t>Other Work</t>
  </si>
  <si>
    <t>Gypsum Board Simple</t>
  </si>
  <si>
    <t>Gypsum Board decorated</t>
  </si>
  <si>
    <t>Verified Tile 10mm Thick</t>
  </si>
  <si>
    <t>Aluminum paint</t>
  </si>
  <si>
    <t>Plastic emulsion NS 161</t>
  </si>
  <si>
    <t>Duracell paint</t>
  </si>
  <si>
    <t>Alkatra , Bitumen 80/100 grd Road</t>
  </si>
  <si>
    <t>Gypsum Board wall panel</t>
  </si>
  <si>
    <t>Gypsum Board partition</t>
  </si>
  <si>
    <t>Metalliage Polystar board false ceiling Simple</t>
  </si>
  <si>
    <t>Metalliage Polystar board false ceiling decorated</t>
  </si>
  <si>
    <t xml:space="preserve"> Readymade  Decorative Cornices made of  plaster paris .</t>
  </si>
  <si>
    <t>a) C 331 (plain) L 2362mm X W 100mm X H 100 mm</t>
  </si>
  <si>
    <t>b) C 334 (Rose Pattern) L 2343mm X W 103mm X     H 100 mm</t>
  </si>
  <si>
    <t>c) C 111 (Lotus Pattern) L 2210mm X W 69mm X H 130 mm</t>
  </si>
  <si>
    <t>d) CM16  L 2010mm X W 104mm X H 143 mm</t>
  </si>
  <si>
    <t>Plain false ceiling  with 12.5mm thick Gypsum board or Boral Plaster with supplying all materials.</t>
  </si>
  <si>
    <t>Design false ceiling on Plain Area  with 12.5mm thick Gypsum board or Boral Plaster with supplying all materials.</t>
  </si>
  <si>
    <t>Design false ceiling on Sloping Area with 12.5mm thick Gypsum board or Boral Plaster with supplying all materials.</t>
  </si>
  <si>
    <t>Plaster of Paris</t>
  </si>
  <si>
    <t>Gypsum readymade plaster moulding ( Central panel) for Architectural purpose.</t>
  </si>
  <si>
    <t>CCR 23 (S) 490 MM DIA</t>
  </si>
  <si>
    <t>CCR 49 (S) 502 MM DIA</t>
  </si>
  <si>
    <t>CCR 49 (M) 690 MM DIA</t>
  </si>
  <si>
    <t>CCR 23 (S) 794 MM DIA</t>
  </si>
  <si>
    <t xml:space="preserve">a) Water Proofing treatment by injection and pressure grouting system using parmagrout 500 with mixing face gray cement slurry all complete(slope roof ,sunslab basement). </t>
  </si>
  <si>
    <t>b) Membrane water proofing  with fibrous sheet                  ( including material rate  all complete )</t>
  </si>
  <si>
    <t>Elastomeric polymer coating all complete(roof)</t>
  </si>
  <si>
    <t>AR coating (semi flexible polimer coating)</t>
  </si>
  <si>
    <t>By applying 2 coats of permoseal all complete</t>
  </si>
  <si>
    <t xml:space="preserve">Slab minor crack with making"V" shaped groove </t>
  </si>
  <si>
    <t xml:space="preserve">Expansion joint works -chipping and laying thermocol  in the hole , masking tape on the thermocole and plaster with mixing permabond  SBR or equivalent mortar up to 40 mm wide and  levelling all complete </t>
  </si>
  <si>
    <t>Carbon fiber UPVC Roofing sheet 3 mm</t>
  </si>
  <si>
    <t xml:space="preserve">Powder coating fixer </t>
  </si>
  <si>
    <t>Self tapping screw  3"</t>
  </si>
  <si>
    <t>Self tapping screw 2.5"</t>
  </si>
  <si>
    <t>Self tapping screw  2"</t>
  </si>
  <si>
    <t>Self tapping screw  1½"</t>
  </si>
  <si>
    <t>Self tapping screw  1 "</t>
  </si>
  <si>
    <t>UPVC ridge cover 3 '7"x2'</t>
  </si>
  <si>
    <t>Partition work</t>
  </si>
  <si>
    <t>Commercial Ply Wood</t>
  </si>
  <si>
    <t>Nail</t>
  </si>
  <si>
    <t xml:space="preserve">38mm*75mm thick sizes wooden 0.61m.*0.915m. Frame  with 12mm  Commercial Ply Wood and  one side 4mm teak ply laminated all completed </t>
  </si>
  <si>
    <t xml:space="preserve">38mm*75mm thick sizes wooden 0.61m.*0.915m. Frame  with 12mm  Commercial Ply Wood all completed </t>
  </si>
  <si>
    <t xml:space="preserve">38mm*75mm thick sizes wooden 0.61m.*0.915m. Frame  with two side 6mm  Commercial Ply Wood all completed </t>
  </si>
  <si>
    <t xml:space="preserve">Transportation upto 25 km distance </t>
  </si>
  <si>
    <t>Sand 25</t>
  </si>
  <si>
    <t>Sand_vehicle 25</t>
  </si>
  <si>
    <t>Bhume Rural Municipality</t>
  </si>
  <si>
    <t>Rukumkot</t>
  </si>
  <si>
    <t>;fljssf uf=lj ;=x?</t>
  </si>
  <si>
    <t>?s'dsf]6</t>
  </si>
  <si>
    <t>Disel = 155.90 (Rate of Disel with VAT+Rs. 25 for Mobile, Hydraulic etc)</t>
  </si>
  <si>
    <t xml:space="preserve">Stone at Khabangbagar </t>
  </si>
  <si>
    <t>Rukumkot to Khabangbagar</t>
  </si>
  <si>
    <t>Khabagbagar to Kol,Taksera</t>
  </si>
  <si>
    <t>Qntl./coil</t>
  </si>
  <si>
    <t>3. Transportation from Dang to Khabangbagar ,Rukum (East)</t>
  </si>
  <si>
    <t>Solabang to Rukum ,Rukumkot</t>
  </si>
  <si>
    <t>Total from Tulsipur to Khabangbagar</t>
  </si>
  <si>
    <t>Total from nepalgunj  to Khabangbagar</t>
  </si>
  <si>
    <t xml:space="preserve"> Transportation from Rukumkot to  Khabangbagar</t>
  </si>
  <si>
    <t xml:space="preserve"> Transportation from  Khabangbagar to Taksera</t>
  </si>
  <si>
    <t>Rubble stone at Khabangbagar_vehicle 5</t>
  </si>
  <si>
    <t>Sal wood at Khabangbagar</t>
  </si>
  <si>
    <t>Okher wood at Khabangbagar</t>
  </si>
  <si>
    <t>T.P. upto Khabangbagar</t>
  </si>
  <si>
    <t>Total at Khabangbagar</t>
  </si>
  <si>
    <t>Rate Analysis : 2077/078</t>
  </si>
  <si>
    <t>Office Of The Rural Municipal Executive</t>
  </si>
  <si>
    <t>Khabangbagar, Rukum (East), Lumbini Proviance, Nepal</t>
  </si>
  <si>
    <t>(Approved Rates for Fiscal Year 2078/2079)</t>
  </si>
  <si>
    <t>Local Level Rate  of materials and labour for fiscal year 2078/079</t>
  </si>
  <si>
    <t>B. Wood</t>
  </si>
  <si>
    <t>F. Load &amp; Unload of Materials</t>
  </si>
  <si>
    <t xml:space="preserve"> Rates  of Foreign materials  for fiscal year 2078/079 (Base Rate Dang w/o VAT)</t>
  </si>
  <si>
    <r>
      <t xml:space="preserve">In 1:1.5:3  </t>
    </r>
    <r>
      <rPr>
        <b/>
        <u/>
        <sz val="9"/>
        <color theme="1"/>
        <rFont val="Arial Narrow"/>
        <family val="2"/>
      </rPr>
      <t xml:space="preserve"> </t>
    </r>
  </si>
  <si>
    <r>
      <t>Wood work for chaukat with sal wood</t>
    </r>
    <r>
      <rPr>
        <b/>
        <u/>
        <sz val="9"/>
        <color theme="1"/>
        <rFont val="Arial Narrow"/>
        <family val="2"/>
      </rPr>
      <t xml:space="preserve"> </t>
    </r>
  </si>
  <si>
    <t>(Rate analysis : 2078/079)</t>
  </si>
  <si>
    <r>
      <t xml:space="preserve">Class I Grading (When CBR=30%) </t>
    </r>
    <r>
      <rPr>
        <b/>
        <sz val="9"/>
        <color indexed="30"/>
        <rFont val="Arial Narrow"/>
        <family val="2"/>
      </rPr>
      <t>w/o compaction</t>
    </r>
  </si>
  <si>
    <r>
      <t xml:space="preserve">Class II Grading (When CBR=25%) </t>
    </r>
    <r>
      <rPr>
        <b/>
        <sz val="9"/>
        <color indexed="30"/>
        <rFont val="Arial Narrow"/>
        <family val="2"/>
      </rPr>
      <t>w/o compaction</t>
    </r>
  </si>
  <si>
    <r>
      <t xml:space="preserve">Class III Grading (When CBR=20%) </t>
    </r>
    <r>
      <rPr>
        <b/>
        <sz val="9"/>
        <color indexed="30"/>
        <rFont val="Arial Narrow"/>
        <family val="2"/>
      </rPr>
      <t>w/o compaction</t>
    </r>
  </si>
  <si>
    <t>[Analysis Of Rates (RR) : 2078/2079]</t>
  </si>
  <si>
    <t>[Analysis Of Rates (Bio) for Fiscal Year 2078/2079]</t>
  </si>
  <si>
    <t xml:space="preserve">Rate Analysis </t>
  </si>
  <si>
    <t xml:space="preserve">For </t>
  </si>
  <si>
    <t>Fiscal Year 2078 / 079</t>
  </si>
  <si>
    <t>Khabangbagar, Rukum (East)</t>
  </si>
  <si>
    <t>Lumbini Proviance, Nepal</t>
  </si>
  <si>
    <t>infrastructure section</t>
  </si>
  <si>
    <t>Prepared</t>
  </si>
  <si>
    <t>By</t>
  </si>
  <si>
    <t>GI Wire 10 swg Mesh size(75*75)mm (ChainLink)</t>
  </si>
  <si>
    <t>Sq.m</t>
  </si>
  <si>
    <t>Kg</t>
  </si>
  <si>
    <t>GI Wire 10 swg mesh size (75*75)mm size</t>
  </si>
  <si>
    <t xml:space="preserve">GI wire 10 swg mesh </t>
  </si>
  <si>
    <t>GI Wire (Chainlink)</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</si>
</sst>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
    <numFmt numFmtId="166" formatCode="0.00;[Red]0.00"/>
    <numFmt numFmtId="167" formatCode="0.0000"/>
  </numFmts>
  <fonts count="107">
    <font>
      <sz val="10"/>
      <name val="Arial"/>
    </font>
    <font>
      <sz val="8"/>
      <name val="Arial"/>
      <family val="2"/>
    </font>
    <font>
      <sz val="12"/>
      <name val="Kantipur"/>
    </font>
    <font>
      <sz val="10"/>
      <color indexed="8"/>
      <name val="Mercantile"/>
      <family val="5"/>
    </font>
    <font>
      <sz val="10"/>
      <name val="Mercantile"/>
      <family val="5"/>
    </font>
    <font>
      <sz val="10"/>
      <color indexed="8"/>
      <name val="Arial"/>
      <family val="2"/>
    </font>
    <font>
      <b/>
      <sz val="10"/>
      <name val="Arial"/>
      <family val="2"/>
    </font>
    <font>
      <sz val="10"/>
      <color indexed="12"/>
      <name val="Arial"/>
      <family val="2"/>
    </font>
    <font>
      <b/>
      <sz val="10"/>
      <color indexed="10"/>
      <name val="Arial"/>
      <family val="2"/>
    </font>
    <font>
      <sz val="10"/>
      <color indexed="10"/>
      <name val="Arial"/>
      <family val="2"/>
    </font>
    <font>
      <sz val="10"/>
      <color indexed="14"/>
      <name val="Arial"/>
      <family val="2"/>
    </font>
    <font>
      <sz val="10"/>
      <name val="Arial"/>
      <family val="2"/>
    </font>
    <font>
      <sz val="10"/>
      <name val="r"/>
    </font>
    <font>
      <sz val="14"/>
      <name val="Arial"/>
      <family val="2"/>
    </font>
    <font>
      <sz val="8"/>
      <name val="Arial"/>
      <family val="2"/>
    </font>
    <font>
      <b/>
      <sz val="8"/>
      <name val="Arial"/>
      <family val="2"/>
    </font>
    <font>
      <b/>
      <sz val="8"/>
      <color indexed="12"/>
      <name val="Arial"/>
      <family val="2"/>
    </font>
    <font>
      <b/>
      <sz val="11"/>
      <name val="Arial"/>
      <family val="2"/>
    </font>
    <font>
      <sz val="12"/>
      <name val="Clarendon Extended"/>
      <family val="1"/>
    </font>
    <font>
      <sz val="10"/>
      <color indexed="10"/>
      <name val="Arial"/>
      <family val="2"/>
    </font>
    <font>
      <sz val="12"/>
      <name val="Arial"/>
      <family val="2"/>
    </font>
    <font>
      <sz val="12"/>
      <color indexed="8"/>
      <name val="Kantipur"/>
    </font>
    <font>
      <sz val="10"/>
      <name val="Kantipur"/>
    </font>
    <font>
      <sz val="10"/>
      <color indexed="8"/>
      <name val="Kantipur"/>
    </font>
    <font>
      <sz val="14"/>
      <name val="Algerian"/>
      <family val="5"/>
    </font>
    <font>
      <b/>
      <sz val="12"/>
      <name val="Baskerville Old Face"/>
      <family val="1"/>
    </font>
    <font>
      <b/>
      <sz val="14"/>
      <name val="Arial"/>
      <family val="2"/>
    </font>
    <font>
      <vertAlign val="superscript"/>
      <sz val="8"/>
      <name val="Arial"/>
      <family val="2"/>
    </font>
    <font>
      <sz val="12"/>
      <name val="Algerian"/>
      <family val="5"/>
    </font>
    <font>
      <b/>
      <sz val="9"/>
      <color indexed="10"/>
      <name val="Arial"/>
      <family val="2"/>
    </font>
    <font>
      <b/>
      <sz val="14"/>
      <name val="Preeti"/>
    </font>
    <font>
      <b/>
      <sz val="12"/>
      <name val="Preeti"/>
    </font>
    <font>
      <b/>
      <sz val="10"/>
      <name val="Times New Roman"/>
      <family val="1"/>
    </font>
    <font>
      <b/>
      <sz val="18"/>
      <name val="Times New Roman"/>
      <family val="1"/>
    </font>
    <font>
      <b/>
      <sz val="12"/>
      <name val="Times New Roman"/>
      <family val="1"/>
    </font>
    <font>
      <b/>
      <sz val="14"/>
      <name val="Times New Roman"/>
      <family val="1"/>
    </font>
    <font>
      <sz val="10"/>
      <name val="Times New Roman"/>
      <family val="1"/>
    </font>
    <font>
      <b/>
      <sz val="8"/>
      <name val="Times New Roman"/>
      <family val="1"/>
    </font>
    <font>
      <sz val="11"/>
      <name val="Times New Roman"/>
      <family val="1"/>
    </font>
    <font>
      <sz val="9"/>
      <name val="Times New Roman"/>
      <family val="1"/>
    </font>
    <font>
      <b/>
      <sz val="9"/>
      <color indexed="10"/>
      <name val="Times New Roman"/>
      <family val="1"/>
    </font>
    <font>
      <sz val="10"/>
      <color indexed="12"/>
      <name val="Times New Roman"/>
      <family val="1"/>
    </font>
    <font>
      <b/>
      <sz val="10"/>
      <color indexed="10"/>
      <name val="Times New Roman"/>
      <family val="1"/>
    </font>
    <font>
      <sz val="10"/>
      <color indexed="14"/>
      <name val="Times New Roman"/>
      <family val="1"/>
    </font>
    <font>
      <sz val="10"/>
      <color indexed="10"/>
      <name val="Times New Roman"/>
      <family val="1"/>
    </font>
    <font>
      <vertAlign val="superscript"/>
      <sz val="11"/>
      <color indexed="8"/>
      <name val="Times New Roman"/>
      <family val="1"/>
    </font>
    <font>
      <sz val="10"/>
      <color theme="1"/>
      <name val="Times New Roman"/>
      <family val="1"/>
    </font>
    <font>
      <sz val="11"/>
      <color theme="1"/>
      <name val="Times New Roman"/>
      <family val="1"/>
    </font>
    <font>
      <sz val="11"/>
      <color rgb="FF0070C0"/>
      <name val="Times New Roman"/>
      <family val="1"/>
    </font>
    <font>
      <sz val="11"/>
      <color rgb="FFFF0000"/>
      <name val="Times New Roman"/>
      <family val="1"/>
    </font>
    <font>
      <sz val="11"/>
      <color indexed="8"/>
      <name val="Times New Roman"/>
      <family val="1"/>
    </font>
    <font>
      <b/>
      <sz val="11"/>
      <name val="Arial Narrow"/>
      <family val="2"/>
    </font>
    <font>
      <b/>
      <sz val="12"/>
      <color theme="1"/>
      <name val="Arial Narrow"/>
      <family val="2"/>
    </font>
    <font>
      <b/>
      <i/>
      <u/>
      <sz val="12"/>
      <color theme="1"/>
      <name val="Arial Narrow"/>
      <family val="2"/>
    </font>
    <font>
      <b/>
      <sz val="11"/>
      <color theme="1"/>
      <name val="Arial Narrow"/>
      <family val="2"/>
    </font>
    <font>
      <sz val="11"/>
      <name val="Arial Narrow"/>
      <family val="2"/>
    </font>
    <font>
      <b/>
      <i/>
      <u/>
      <sz val="11"/>
      <color indexed="10"/>
      <name val="Arial Narrow"/>
      <family val="2"/>
    </font>
    <font>
      <sz val="11"/>
      <color theme="1"/>
      <name val="Arial Narrow"/>
      <family val="2"/>
    </font>
    <font>
      <sz val="12"/>
      <color theme="1"/>
      <name val="Arial Narrow"/>
      <family val="2"/>
    </font>
    <font>
      <sz val="14"/>
      <name val="Arial Narrow"/>
      <family val="2"/>
    </font>
    <font>
      <sz val="12"/>
      <name val="Arial Narrow"/>
      <family val="2"/>
    </font>
    <font>
      <sz val="8"/>
      <color indexed="12"/>
      <name val="Arial Narrow"/>
      <family val="2"/>
    </font>
    <font>
      <sz val="8"/>
      <name val="Arial Narrow"/>
      <family val="2"/>
    </font>
    <font>
      <sz val="9"/>
      <name val="Arial Narrow"/>
      <family val="2"/>
    </font>
    <font>
      <sz val="9"/>
      <color indexed="12"/>
      <name val="Arial Narrow"/>
      <family val="2"/>
    </font>
    <font>
      <sz val="9"/>
      <color rgb="FF00B050"/>
      <name val="Arial Narrow"/>
      <family val="2"/>
    </font>
    <font>
      <b/>
      <sz val="8"/>
      <name val="Arial Narrow"/>
      <family val="2"/>
    </font>
    <font>
      <sz val="9"/>
      <color rgb="FFFF0000"/>
      <name val="Arial Narrow"/>
      <family val="2"/>
    </font>
    <font>
      <b/>
      <sz val="9"/>
      <name val="Arial Narrow"/>
      <family val="2"/>
    </font>
    <font>
      <sz val="9"/>
      <color indexed="48"/>
      <name val="Arial Narrow"/>
      <family val="2"/>
    </font>
    <font>
      <sz val="10"/>
      <name val="Arial Narrow"/>
      <family val="2"/>
    </font>
    <font>
      <b/>
      <sz val="18"/>
      <name val="Arial Narrow"/>
      <family val="2"/>
    </font>
    <font>
      <b/>
      <sz val="12"/>
      <name val="Arial Narrow"/>
      <family val="2"/>
    </font>
    <font>
      <sz val="12"/>
      <color indexed="12"/>
      <name val="Arial Narrow"/>
      <family val="2"/>
    </font>
    <font>
      <b/>
      <sz val="14"/>
      <name val="Arial Narrow"/>
      <family val="2"/>
    </font>
    <font>
      <b/>
      <sz val="16"/>
      <name val="Arial Narrow"/>
      <family val="2"/>
    </font>
    <font>
      <sz val="14"/>
      <color rgb="FFC00000"/>
      <name val="Arial Narrow"/>
      <family val="2"/>
    </font>
    <font>
      <sz val="9"/>
      <color indexed="8"/>
      <name val="Arial Narrow"/>
      <family val="2"/>
    </font>
    <font>
      <b/>
      <sz val="14"/>
      <color rgb="FFC00000"/>
      <name val="Arial Narrow"/>
      <family val="2"/>
    </font>
    <font>
      <b/>
      <sz val="10"/>
      <name val="Arial Narrow"/>
      <family val="2"/>
    </font>
    <font>
      <b/>
      <i/>
      <sz val="10"/>
      <name val="Arial Narrow"/>
      <family val="2"/>
    </font>
    <font>
      <sz val="10"/>
      <color indexed="12"/>
      <name val="Arial Narrow"/>
      <family val="2"/>
    </font>
    <font>
      <sz val="10"/>
      <color rgb="FFFF0000"/>
      <name val="Arial Narrow"/>
      <family val="2"/>
    </font>
    <font>
      <b/>
      <sz val="14"/>
      <color theme="1"/>
      <name val="Arial Narrow"/>
      <family val="2"/>
    </font>
    <font>
      <sz val="10"/>
      <color theme="1"/>
      <name val="Arial Narrow"/>
      <family val="2"/>
    </font>
    <font>
      <b/>
      <i/>
      <u/>
      <sz val="10"/>
      <color theme="1"/>
      <name val="Arial Narrow"/>
      <family val="2"/>
    </font>
    <font>
      <sz val="9"/>
      <color theme="1"/>
      <name val="Arial Narrow"/>
      <family val="2"/>
    </font>
    <font>
      <b/>
      <sz val="9"/>
      <color theme="1"/>
      <name val="Arial Narrow"/>
      <family val="2"/>
    </font>
    <font>
      <b/>
      <u/>
      <sz val="9"/>
      <color theme="1"/>
      <name val="Arial Narrow"/>
      <family val="2"/>
    </font>
    <font>
      <b/>
      <sz val="10"/>
      <color theme="1"/>
      <name val="Arial Narrow"/>
      <family val="2"/>
    </font>
    <font>
      <sz val="14"/>
      <color theme="1"/>
      <name val="Arial Narrow"/>
      <family val="2"/>
    </font>
    <font>
      <u/>
      <sz val="14"/>
      <color theme="1"/>
      <name val="Arial Narrow"/>
      <family val="2"/>
    </font>
    <font>
      <b/>
      <sz val="9"/>
      <color indexed="8"/>
      <name val="Arial Narrow"/>
      <family val="2"/>
    </font>
    <font>
      <sz val="9"/>
      <color theme="9" tint="-0.249977111117893"/>
      <name val="Arial Narrow"/>
      <family val="2"/>
    </font>
    <font>
      <sz val="9"/>
      <color rgb="FF0070C0"/>
      <name val="Arial Narrow"/>
      <family val="2"/>
    </font>
    <font>
      <sz val="9"/>
      <color indexed="53"/>
      <name val="Arial Narrow"/>
      <family val="2"/>
    </font>
    <font>
      <b/>
      <sz val="9"/>
      <color indexed="30"/>
      <name val="Arial Narrow"/>
      <family val="2"/>
    </font>
    <font>
      <sz val="9"/>
      <color theme="9"/>
      <name val="Arial Narrow"/>
      <family val="2"/>
    </font>
    <font>
      <b/>
      <i/>
      <sz val="9"/>
      <name val="Arial Narrow"/>
      <family val="2"/>
    </font>
    <font>
      <sz val="9"/>
      <color indexed="14"/>
      <name val="Arial Narrow"/>
      <family val="2"/>
    </font>
    <font>
      <sz val="9"/>
      <color indexed="10"/>
      <name val="Arial Narrow"/>
      <family val="2"/>
    </font>
    <font>
      <sz val="10"/>
      <color rgb="FF0070C0"/>
      <name val="Arial Narrow"/>
      <family val="2"/>
    </font>
    <font>
      <sz val="11"/>
      <color indexed="8"/>
      <name val="Arial Narrow"/>
      <family val="2"/>
    </font>
    <font>
      <sz val="10"/>
      <color indexed="8"/>
      <name val="Arial Narrow"/>
      <family val="2"/>
    </font>
    <font>
      <b/>
      <sz val="12"/>
      <name val="Kantipur"/>
    </font>
    <font>
      <b/>
      <sz val="12"/>
      <color indexed="8"/>
      <name val="Kantipur"/>
    </font>
    <font>
      <sz val="16"/>
      <name val="Algerian"/>
      <family val="5"/>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EFFE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
      <patternFill patternType="solid">
        <fgColor theme="0" tint="-0.1499984740745262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medium">
        <color indexed="64"/>
      </right>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s>
  <cellStyleXfs count="1">
    <xf numFmtId="0" fontId="0" fillId="0" borderId="0"/>
  </cellStyleXfs>
  <cellXfs count="652">
    <xf numFmtId="0" fontId="0" fillId="0" borderId="0" xfId="0"/>
    <xf numFmtId="0" fontId="0" fillId="0" borderId="0" xfId="0" applyBorder="1"/>
    <xf numFmtId="0" fontId="2" fillId="2" borderId="1" xfId="0" applyFont="1" applyFill="1" applyBorder="1" applyAlignment="1">
      <alignment textRotation="90"/>
    </xf>
    <xf numFmtId="0" fontId="3" fillId="2" borderId="1" xfId="0" applyFont="1" applyFill="1" applyBorder="1"/>
    <xf numFmtId="0" fontId="4" fillId="2" borderId="1" xfId="0" applyFont="1" applyFill="1" applyBorder="1"/>
    <xf numFmtId="0" fontId="0" fillId="2" borderId="1" xfId="0" applyFill="1" applyBorder="1"/>
    <xf numFmtId="0" fontId="5" fillId="2" borderId="1" xfId="0" applyFont="1" applyFill="1" applyBorder="1"/>
    <xf numFmtId="2" fontId="0" fillId="0" borderId="0" xfId="0" applyNumberFormat="1"/>
    <xf numFmtId="0" fontId="0" fillId="0" borderId="1" xfId="0" applyBorder="1" applyAlignment="1">
      <alignment horizontal="center"/>
    </xf>
    <xf numFmtId="0" fontId="0" fillId="0" borderId="1" xfId="0" applyBorder="1"/>
    <xf numFmtId="0" fontId="12" fillId="2" borderId="1" xfId="0" applyFont="1" applyFill="1" applyBorder="1"/>
    <xf numFmtId="0" fontId="11" fillId="0" borderId="0" xfId="0" applyFont="1"/>
    <xf numFmtId="0" fontId="7" fillId="0" borderId="1" xfId="0" applyFont="1" applyBorder="1"/>
    <xf numFmtId="0" fontId="14" fillId="0" borderId="2" xfId="0" applyFont="1" applyBorder="1" applyAlignment="1">
      <alignment horizontal="center"/>
    </xf>
    <xf numFmtId="2" fontId="14" fillId="0" borderId="0" xfId="0" applyNumberFormat="1" applyFont="1"/>
    <xf numFmtId="0" fontId="0" fillId="0" borderId="0" xfId="0" applyAlignment="1">
      <alignment horizontal="center" wrapText="1"/>
    </xf>
    <xf numFmtId="0" fontId="11" fillId="0" borderId="0" xfId="0" applyFont="1" applyAlignment="1">
      <alignment horizontal="center"/>
    </xf>
    <xf numFmtId="0" fontId="19" fillId="0" borderId="0" xfId="0" applyFont="1"/>
    <xf numFmtId="0" fontId="14" fillId="0" borderId="0" xfId="0" applyFont="1" applyBorder="1" applyAlignment="1">
      <alignment horizontal="center"/>
    </xf>
    <xf numFmtId="2" fontId="14" fillId="0" borderId="1" xfId="0" applyNumberFormat="1" applyFont="1" applyBorder="1" applyAlignment="1">
      <alignment horizontal="center"/>
    </xf>
    <xf numFmtId="0" fontId="10" fillId="0" borderId="1" xfId="0" applyFont="1" applyBorder="1" applyAlignment="1">
      <alignment horizontal="center" vertical="center"/>
    </xf>
    <xf numFmtId="0" fontId="10" fillId="0" borderId="1" xfId="0" applyFont="1" applyFill="1" applyBorder="1" applyAlignment="1">
      <alignment horizontal="center" vertical="center"/>
    </xf>
    <xf numFmtId="0" fontId="7" fillId="0" borderId="1" xfId="0" applyFont="1" applyFill="1" applyBorder="1"/>
    <xf numFmtId="0" fontId="21" fillId="2" borderId="1" xfId="0" applyFont="1" applyFill="1" applyBorder="1"/>
    <xf numFmtId="0" fontId="21" fillId="2" borderId="1" xfId="0" applyFont="1" applyFill="1" applyBorder="1" applyAlignment="1">
      <alignment vertical="center"/>
    </xf>
    <xf numFmtId="0" fontId="2" fillId="2" borderId="1" xfId="0" applyFont="1" applyFill="1" applyBorder="1" applyAlignment="1">
      <alignment vertical="center"/>
    </xf>
    <xf numFmtId="0" fontId="2" fillId="2" borderId="1" xfId="0" applyFont="1" applyFill="1" applyBorder="1" applyAlignment="1">
      <alignment horizontal="center" textRotation="90"/>
    </xf>
    <xf numFmtId="0" fontId="0" fillId="0" borderId="0" xfId="0" applyBorder="1" applyAlignment="1">
      <alignment horizontal="center"/>
    </xf>
    <xf numFmtId="0" fontId="16" fillId="0" borderId="0" xfId="0" applyFont="1" applyAlignment="1"/>
    <xf numFmtId="0" fontId="6" fillId="0" borderId="0" xfId="0" applyFont="1" applyAlignment="1"/>
    <xf numFmtId="0" fontId="18" fillId="0" borderId="0" xfId="0" applyFont="1" applyAlignment="1"/>
    <xf numFmtId="0" fontId="15" fillId="0" borderId="0" xfId="0" applyFont="1" applyBorder="1" applyAlignment="1">
      <alignment horizontal="left"/>
    </xf>
    <xf numFmtId="2" fontId="0" fillId="0" borderId="1" xfId="0" applyNumberFormat="1" applyBorder="1"/>
    <xf numFmtId="2" fontId="9" fillId="0" borderId="1" xfId="0" applyNumberFormat="1" applyFont="1" applyBorder="1"/>
    <xf numFmtId="0" fontId="14" fillId="0" borderId="3" xfId="0" applyFont="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xf numFmtId="0" fontId="14" fillId="0" borderId="8" xfId="0" applyFont="1" applyBorder="1" applyAlignment="1">
      <alignment horizontal="center"/>
    </xf>
    <xf numFmtId="0" fontId="14" fillId="0" borderId="9" xfId="0" applyFont="1" applyBorder="1" applyAlignment="1">
      <alignment horizontal="center"/>
    </xf>
    <xf numFmtId="0" fontId="14" fillId="0" borderId="10" xfId="0" applyFont="1" applyBorder="1" applyAlignment="1">
      <alignment horizontal="center"/>
    </xf>
    <xf numFmtId="0" fontId="14" fillId="0" borderId="11" xfId="0" applyFont="1" applyBorder="1" applyAlignment="1">
      <alignment horizontal="center"/>
    </xf>
    <xf numFmtId="0" fontId="14" fillId="0" borderId="12" xfId="0" applyFont="1" applyBorder="1" applyAlignment="1">
      <alignment horizontal="center"/>
    </xf>
    <xf numFmtId="0" fontId="14" fillId="0" borderId="13" xfId="0" applyFont="1" applyBorder="1" applyAlignment="1">
      <alignment horizontal="center"/>
    </xf>
    <xf numFmtId="0" fontId="14" fillId="0" borderId="14"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xf>
    <xf numFmtId="0" fontId="14" fillId="0" borderId="17" xfId="0" applyFont="1" applyBorder="1" applyAlignment="1">
      <alignment horizontal="center"/>
    </xf>
    <xf numFmtId="0" fontId="14" fillId="0" borderId="14" xfId="0" applyFont="1" applyFill="1" applyBorder="1" applyAlignment="1">
      <alignment horizontal="center"/>
    </xf>
    <xf numFmtId="0" fontId="14" fillId="0" borderId="17" xfId="0" applyFont="1" applyFill="1" applyBorder="1" applyAlignment="1">
      <alignment horizontal="center"/>
    </xf>
    <xf numFmtId="0" fontId="14" fillId="0" borderId="18" xfId="0" applyFont="1" applyFill="1" applyBorder="1" applyAlignment="1">
      <alignment horizontal="center"/>
    </xf>
    <xf numFmtId="0" fontId="14" fillId="0" borderId="19" xfId="0" applyFont="1" applyBorder="1" applyAlignment="1">
      <alignment horizontal="center"/>
    </xf>
    <xf numFmtId="0" fontId="14" fillId="0" borderId="20" xfId="0" applyFont="1" applyBorder="1" applyAlignment="1">
      <alignment horizontal="center"/>
    </xf>
    <xf numFmtId="165" fontId="14" fillId="0" borderId="5" xfId="0" applyNumberFormat="1" applyFont="1" applyBorder="1" applyAlignment="1">
      <alignment horizontal="center"/>
    </xf>
    <xf numFmtId="165" fontId="14" fillId="0" borderId="21" xfId="0" applyNumberFormat="1" applyFont="1" applyBorder="1" applyAlignment="1">
      <alignment horizontal="center"/>
    </xf>
    <xf numFmtId="165" fontId="14" fillId="0" borderId="22" xfId="0" applyNumberFormat="1" applyFont="1" applyBorder="1" applyAlignment="1">
      <alignment horizontal="center"/>
    </xf>
    <xf numFmtId="0" fontId="14" fillId="0" borderId="22" xfId="0" applyFont="1" applyBorder="1" applyAlignment="1">
      <alignment horizontal="center"/>
    </xf>
    <xf numFmtId="2" fontId="14" fillId="0" borderId="22" xfId="0" applyNumberFormat="1" applyFont="1" applyBorder="1" applyAlignment="1">
      <alignment horizontal="center"/>
    </xf>
    <xf numFmtId="2" fontId="14" fillId="0" borderId="23" xfId="0" applyNumberFormat="1" applyFont="1" applyBorder="1" applyAlignment="1">
      <alignment horizontal="center"/>
    </xf>
    <xf numFmtId="0" fontId="14" fillId="0" borderId="24" xfId="0" applyFont="1" applyBorder="1" applyAlignment="1">
      <alignment horizontal="center"/>
    </xf>
    <xf numFmtId="164" fontId="14" fillId="0" borderId="25" xfId="0" applyNumberFormat="1" applyFont="1" applyBorder="1" applyAlignment="1">
      <alignment horizontal="center"/>
    </xf>
    <xf numFmtId="164" fontId="14" fillId="0" borderId="26" xfId="0" applyNumberFormat="1" applyFont="1" applyBorder="1" applyAlignment="1">
      <alignment horizontal="center"/>
    </xf>
    <xf numFmtId="0" fontId="14" fillId="0" borderId="27" xfId="0" applyFont="1" applyBorder="1" applyAlignment="1">
      <alignment horizontal="center"/>
    </xf>
    <xf numFmtId="0" fontId="14" fillId="0" borderId="25" xfId="0" applyFont="1" applyBorder="1" applyAlignment="1">
      <alignment horizontal="center"/>
    </xf>
    <xf numFmtId="165" fontId="14" fillId="0" borderId="26" xfId="0" applyNumberFormat="1" applyFont="1" applyBorder="1" applyAlignment="1">
      <alignment horizontal="center"/>
    </xf>
    <xf numFmtId="165" fontId="14" fillId="0" borderId="28" xfId="0" applyNumberFormat="1" applyFont="1" applyBorder="1" applyAlignment="1">
      <alignment horizontal="center"/>
    </xf>
    <xf numFmtId="165" fontId="14" fillId="0" borderId="27" xfId="0" applyNumberFormat="1" applyFont="1" applyBorder="1" applyAlignment="1">
      <alignment horizontal="center"/>
    </xf>
    <xf numFmtId="2" fontId="14" fillId="0" borderId="27" xfId="0" applyNumberFormat="1" applyFont="1" applyBorder="1" applyAlignment="1">
      <alignment horizontal="center"/>
    </xf>
    <xf numFmtId="2" fontId="14" fillId="0" borderId="25" xfId="0" applyNumberFormat="1" applyFont="1" applyBorder="1" applyAlignment="1">
      <alignment horizontal="center"/>
    </xf>
    <xf numFmtId="0" fontId="14" fillId="0" borderId="26" xfId="0" applyFont="1" applyBorder="1" applyAlignment="1">
      <alignment horizontal="center"/>
    </xf>
    <xf numFmtId="165" fontId="14" fillId="0" borderId="28" xfId="0" quotePrefix="1" applyNumberFormat="1" applyFont="1" applyBorder="1" applyAlignment="1">
      <alignment horizontal="center"/>
    </xf>
    <xf numFmtId="165" fontId="14" fillId="0" borderId="27" xfId="0" quotePrefix="1" applyNumberFormat="1" applyFont="1" applyBorder="1" applyAlignment="1">
      <alignment horizontal="center"/>
    </xf>
    <xf numFmtId="165" fontId="14" fillId="0" borderId="28" xfId="0" applyNumberFormat="1" applyFont="1" applyFill="1" applyBorder="1" applyAlignment="1">
      <alignment horizontal="center"/>
    </xf>
    <xf numFmtId="165" fontId="14" fillId="0" borderId="27" xfId="0" applyNumberFormat="1" applyFont="1" applyFill="1" applyBorder="1" applyAlignment="1">
      <alignment horizontal="center"/>
    </xf>
    <xf numFmtId="0" fontId="14" fillId="0" borderId="25" xfId="0" applyFont="1" applyFill="1" applyBorder="1" applyAlignment="1">
      <alignment horizontal="center"/>
    </xf>
    <xf numFmtId="165" fontId="14" fillId="0" borderId="26" xfId="0" applyNumberFormat="1" applyFont="1" applyFill="1" applyBorder="1" applyAlignment="1">
      <alignment horizontal="center"/>
    </xf>
    <xf numFmtId="0" fontId="14" fillId="0" borderId="5" xfId="0" applyFont="1" applyFill="1" applyBorder="1" applyAlignment="1">
      <alignment horizontal="center"/>
    </xf>
    <xf numFmtId="165" fontId="14" fillId="0" borderId="5" xfId="0" applyNumberFormat="1" applyFont="1" applyFill="1" applyBorder="1" applyAlignment="1">
      <alignment horizontal="center"/>
    </xf>
    <xf numFmtId="165" fontId="14" fillId="0" borderId="29" xfId="0" applyNumberFormat="1" applyFont="1" applyBorder="1" applyAlignment="1">
      <alignment horizontal="center"/>
    </xf>
    <xf numFmtId="165" fontId="14" fillId="0" borderId="30" xfId="0" applyNumberFormat="1" applyFont="1" applyBorder="1" applyAlignment="1">
      <alignment horizontal="center"/>
    </xf>
    <xf numFmtId="0" fontId="14" fillId="0" borderId="30" xfId="0" applyFont="1" applyBorder="1" applyAlignment="1">
      <alignment horizontal="center"/>
    </xf>
    <xf numFmtId="2" fontId="14" fillId="0" borderId="30" xfId="0" applyNumberFormat="1" applyFont="1" applyBorder="1" applyAlignment="1">
      <alignment horizontal="center"/>
    </xf>
    <xf numFmtId="0" fontId="14" fillId="0" borderId="8" xfId="0" applyFont="1" applyBorder="1"/>
    <xf numFmtId="0" fontId="14" fillId="0" borderId="12" xfId="0" applyFont="1" applyBorder="1"/>
    <xf numFmtId="0" fontId="14" fillId="0" borderId="2" xfId="0" applyFont="1" applyBorder="1"/>
    <xf numFmtId="0" fontId="14" fillId="0" borderId="31" xfId="0" applyFont="1" applyBorder="1"/>
    <xf numFmtId="0" fontId="14" fillId="0" borderId="31" xfId="0" applyFont="1" applyBorder="1" applyAlignment="1">
      <alignment horizontal="center"/>
    </xf>
    <xf numFmtId="165" fontId="14" fillId="0" borderId="31" xfId="0" applyNumberFormat="1" applyFont="1" applyBorder="1" applyAlignment="1">
      <alignment horizontal="center"/>
    </xf>
    <xf numFmtId="2" fontId="14" fillId="0" borderId="31" xfId="0" applyNumberFormat="1" applyFont="1" applyBorder="1" applyAlignment="1">
      <alignment horizontal="center"/>
    </xf>
    <xf numFmtId="0" fontId="14" fillId="0" borderId="32" xfId="0" applyFont="1" applyBorder="1"/>
    <xf numFmtId="0" fontId="14" fillId="0" borderId="32" xfId="0" applyFont="1" applyBorder="1" applyAlignment="1">
      <alignment horizontal="center"/>
    </xf>
    <xf numFmtId="165" fontId="14" fillId="0" borderId="32" xfId="0" applyNumberFormat="1" applyFont="1" applyBorder="1" applyAlignment="1">
      <alignment horizontal="center"/>
    </xf>
    <xf numFmtId="2" fontId="14" fillId="0" borderId="32" xfId="0" applyNumberFormat="1" applyFont="1" applyBorder="1" applyAlignment="1">
      <alignment horizontal="center"/>
    </xf>
    <xf numFmtId="2" fontId="14" fillId="0" borderId="32" xfId="0" applyNumberFormat="1" applyFont="1" applyFill="1" applyBorder="1" applyAlignment="1">
      <alignment horizontal="center"/>
    </xf>
    <xf numFmtId="165" fontId="14" fillId="0" borderId="32" xfId="0" applyNumberFormat="1" applyFont="1" applyFill="1" applyBorder="1" applyAlignment="1">
      <alignment horizontal="center"/>
    </xf>
    <xf numFmtId="165" fontId="14" fillId="0" borderId="32" xfId="0" quotePrefix="1" applyNumberFormat="1" applyFont="1" applyBorder="1" applyAlignment="1">
      <alignment horizontal="center"/>
    </xf>
    <xf numFmtId="0" fontId="14" fillId="0" borderId="32" xfId="0" quotePrefix="1" applyFont="1" applyBorder="1" applyAlignment="1">
      <alignment horizontal="center"/>
    </xf>
    <xf numFmtId="0" fontId="14" fillId="0" borderId="33" xfId="0" applyFont="1" applyBorder="1"/>
    <xf numFmtId="0" fontId="14" fillId="0" borderId="33" xfId="0" applyFont="1" applyBorder="1" applyAlignment="1">
      <alignment horizontal="center"/>
    </xf>
    <xf numFmtId="165" fontId="14" fillId="0" borderId="33" xfId="0" applyNumberFormat="1" applyFont="1" applyFill="1" applyBorder="1" applyAlignment="1">
      <alignment horizontal="center"/>
    </xf>
    <xf numFmtId="2" fontId="14" fillId="0" borderId="33" xfId="0" applyNumberFormat="1" applyFont="1" applyFill="1" applyBorder="1" applyAlignment="1">
      <alignment horizontal="center"/>
    </xf>
    <xf numFmtId="2" fontId="14" fillId="0" borderId="33" xfId="0" applyNumberFormat="1" applyFont="1" applyBorder="1" applyAlignment="1">
      <alignment horizontal="center"/>
    </xf>
    <xf numFmtId="0" fontId="16" fillId="0" borderId="0" xfId="0" applyFont="1" applyBorder="1" applyAlignment="1"/>
    <xf numFmtId="0" fontId="0" fillId="2" borderId="1" xfId="0" applyFill="1" applyBorder="1" applyAlignment="1">
      <alignment vertical="top" textRotation="90"/>
    </xf>
    <xf numFmtId="0" fontId="5" fillId="2" borderId="1" xfId="0" applyFont="1" applyFill="1" applyBorder="1" applyAlignment="1">
      <alignment vertical="center" wrapText="1"/>
    </xf>
    <xf numFmtId="0" fontId="23" fillId="2" borderId="1" xfId="0" applyFont="1" applyFill="1" applyBorder="1" applyAlignment="1">
      <alignment horizontal="center"/>
    </xf>
    <xf numFmtId="0" fontId="22" fillId="2" borderId="1" xfId="0" applyFont="1" applyFill="1" applyBorder="1" applyAlignment="1">
      <alignment horizontal="center"/>
    </xf>
    <xf numFmtId="0" fontId="4" fillId="2" borderId="1" xfId="0" applyFont="1" applyFill="1" applyBorder="1" applyAlignment="1">
      <alignment horizontal="center"/>
    </xf>
    <xf numFmtId="0" fontId="3" fillId="2" borderId="1" xfId="0" applyFont="1" applyFill="1" applyBorder="1" applyAlignment="1">
      <alignment horizontal="center"/>
    </xf>
    <xf numFmtId="0" fontId="0" fillId="0" borderId="0" xfId="0" applyBorder="1" applyAlignment="1">
      <alignment horizontal="center"/>
    </xf>
    <xf numFmtId="0" fontId="0" fillId="0" borderId="0" xfId="0"/>
    <xf numFmtId="0" fontId="0" fillId="0" borderId="0" xfId="0"/>
    <xf numFmtId="0" fontId="36" fillId="0" borderId="1" xfId="0" applyFont="1" applyBorder="1"/>
    <xf numFmtId="0" fontId="36" fillId="0" borderId="0" xfId="0" applyFont="1"/>
    <xf numFmtId="0" fontId="25" fillId="0" borderId="0" xfId="0" applyFont="1" applyBorder="1" applyAlignment="1"/>
    <xf numFmtId="2" fontId="39" fillId="0" borderId="1" xfId="0" applyNumberFormat="1" applyFont="1" applyBorder="1" applyAlignment="1">
      <alignment horizontal="center"/>
    </xf>
    <xf numFmtId="0" fontId="20" fillId="0" borderId="0" xfId="0" applyFont="1" applyAlignment="1"/>
    <xf numFmtId="0" fontId="36" fillId="0" borderId="1" xfId="0" applyFont="1" applyBorder="1" applyAlignment="1">
      <alignment horizontal="center"/>
    </xf>
    <xf numFmtId="0" fontId="36" fillId="0" borderId="8" xfId="0" applyFont="1" applyBorder="1" applyAlignment="1">
      <alignment horizontal="center" vertical="center"/>
    </xf>
    <xf numFmtId="0" fontId="36" fillId="0" borderId="2" xfId="0" applyFont="1" applyBorder="1" applyAlignment="1">
      <alignment horizontal="center" vertical="center"/>
    </xf>
    <xf numFmtId="0" fontId="43" fillId="0" borderId="1" xfId="0" applyFont="1" applyBorder="1" applyAlignment="1">
      <alignment horizontal="center" vertical="center"/>
    </xf>
    <xf numFmtId="0" fontId="41" fillId="0" borderId="1" xfId="0" applyFont="1" applyBorder="1"/>
    <xf numFmtId="2" fontId="44" fillId="0" borderId="1" xfId="0" applyNumberFormat="1" applyFont="1" applyBorder="1"/>
    <xf numFmtId="0" fontId="43" fillId="0" borderId="1" xfId="0" applyFont="1" applyFill="1" applyBorder="1" applyAlignment="1">
      <alignment horizontal="center" vertical="center"/>
    </xf>
    <xf numFmtId="0" fontId="41" fillId="0" borderId="1" xfId="0" applyFont="1" applyFill="1" applyBorder="1"/>
    <xf numFmtId="2" fontId="36" fillId="0" borderId="1" xfId="0" applyNumberFormat="1" applyFont="1" applyBorder="1"/>
    <xf numFmtId="0" fontId="28" fillId="0" borderId="0" xfId="0" applyFont="1" applyAlignment="1"/>
    <xf numFmtId="0" fontId="29" fillId="0" borderId="0" xfId="0" applyFont="1" applyAlignment="1"/>
    <xf numFmtId="0" fontId="15" fillId="0" borderId="0" xfId="0" applyFont="1" applyAlignment="1"/>
    <xf numFmtId="0" fontId="46" fillId="0" borderId="1" xfId="0" applyFont="1" applyBorder="1"/>
    <xf numFmtId="0" fontId="38" fillId="0" borderId="1" xfId="0" applyFont="1" applyBorder="1"/>
    <xf numFmtId="0" fontId="38" fillId="0" borderId="1" xfId="0" applyFont="1" applyBorder="1" applyAlignment="1">
      <alignment horizontal="center"/>
    </xf>
    <xf numFmtId="0" fontId="38" fillId="0" borderId="34" xfId="0" applyFont="1" applyBorder="1"/>
    <xf numFmtId="0" fontId="47" fillId="0" borderId="1" xfId="0" applyFont="1" applyBorder="1"/>
    <xf numFmtId="0" fontId="38" fillId="0" borderId="0" xfId="0" applyFont="1" applyAlignment="1">
      <alignment horizontal="center"/>
    </xf>
    <xf numFmtId="0" fontId="38" fillId="0" borderId="1" xfId="0" applyFont="1" applyFill="1" applyBorder="1"/>
    <xf numFmtId="0" fontId="48" fillId="0" borderId="1" xfId="0" applyFont="1" applyBorder="1" applyAlignment="1">
      <alignment horizontal="center"/>
    </xf>
    <xf numFmtId="2" fontId="38" fillId="0" borderId="1" xfId="0" applyNumberFormat="1" applyFont="1" applyBorder="1"/>
    <xf numFmtId="2" fontId="49" fillId="0" borderId="1" xfId="0" applyNumberFormat="1" applyFont="1" applyBorder="1"/>
    <xf numFmtId="2" fontId="38" fillId="2" borderId="1" xfId="0" applyNumberFormat="1" applyFont="1" applyFill="1" applyBorder="1"/>
    <xf numFmtId="0" fontId="38" fillId="0" borderId="1" xfId="0" applyFont="1" applyFill="1" applyBorder="1" applyAlignment="1">
      <alignment horizontal="center"/>
    </xf>
    <xf numFmtId="2" fontId="38" fillId="0" borderId="1" xfId="0" applyNumberFormat="1" applyFont="1" applyFill="1" applyBorder="1"/>
    <xf numFmtId="0" fontId="18" fillId="0" borderId="0" xfId="0" applyFont="1" applyBorder="1" applyAlignment="1"/>
    <xf numFmtId="0" fontId="51" fillId="0" borderId="0" xfId="0" applyFont="1" applyBorder="1" applyAlignment="1"/>
    <xf numFmtId="0" fontId="55" fillId="0" borderId="0" xfId="0" applyFont="1"/>
    <xf numFmtId="0" fontId="56" fillId="0" borderId="0" xfId="0" applyFont="1" applyBorder="1" applyAlignment="1"/>
    <xf numFmtId="0" fontId="55" fillId="0" borderId="0" xfId="0" applyFont="1" applyBorder="1"/>
    <xf numFmtId="0" fontId="55" fillId="0" borderId="0" xfId="0" applyFont="1" applyBorder="1" applyAlignment="1">
      <alignment horizontal="center"/>
    </xf>
    <xf numFmtId="0" fontId="53" fillId="3" borderId="0" xfId="0" applyFont="1" applyFill="1" applyBorder="1" applyAlignment="1">
      <alignment horizontal="center"/>
    </xf>
    <xf numFmtId="0" fontId="55" fillId="0" borderId="0" xfId="0" applyFont="1" applyAlignment="1">
      <alignment horizontal="center"/>
    </xf>
    <xf numFmtId="0" fontId="57" fillId="3" borderId="53" xfId="0" applyFont="1" applyFill="1" applyBorder="1" applyAlignment="1">
      <alignment horizontal="center" vertical="center"/>
    </xf>
    <xf numFmtId="2" fontId="57" fillId="3" borderId="53" xfId="0" applyNumberFormat="1" applyFont="1" applyFill="1" applyBorder="1" applyAlignment="1">
      <alignment vertical="center"/>
    </xf>
    <xf numFmtId="0" fontId="57" fillId="3" borderId="53" xfId="0" applyFont="1" applyFill="1" applyBorder="1" applyAlignment="1">
      <alignment vertical="center"/>
    </xf>
    <xf numFmtId="2" fontId="54" fillId="3" borderId="53" xfId="0" applyNumberFormat="1" applyFont="1" applyFill="1" applyBorder="1" applyAlignment="1">
      <alignment horizontal="center" vertical="center"/>
    </xf>
    <xf numFmtId="0" fontId="54" fillId="3" borderId="53" xfId="0" applyFont="1" applyFill="1" applyBorder="1" applyAlignment="1">
      <alignment horizontal="center" vertical="center"/>
    </xf>
    <xf numFmtId="1" fontId="57" fillId="3" borderId="53" xfId="0" applyNumberFormat="1" applyFont="1" applyFill="1" applyBorder="1" applyAlignment="1">
      <alignment horizontal="center" vertical="center"/>
    </xf>
    <xf numFmtId="2" fontId="54" fillId="3" borderId="53" xfId="0" applyNumberFormat="1" applyFont="1" applyFill="1" applyBorder="1" applyAlignment="1">
      <alignment vertical="center"/>
    </xf>
    <xf numFmtId="0" fontId="54" fillId="3" borderId="53" xfId="0" applyFont="1" applyFill="1" applyBorder="1" applyAlignment="1">
      <alignment vertical="center"/>
    </xf>
    <xf numFmtId="2" fontId="57" fillId="3" borderId="53" xfId="0" applyNumberFormat="1" applyFont="1" applyFill="1" applyBorder="1" applyAlignment="1">
      <alignment horizontal="center" vertical="center"/>
    </xf>
    <xf numFmtId="0" fontId="54" fillId="3" borderId="53" xfId="0" applyFont="1" applyFill="1" applyBorder="1" applyAlignment="1">
      <alignment horizontal="left" vertical="center"/>
    </xf>
    <xf numFmtId="166" fontId="57" fillId="3" borderId="53" xfId="0" applyNumberFormat="1" applyFont="1" applyFill="1" applyBorder="1" applyAlignment="1">
      <alignment vertical="center"/>
    </xf>
    <xf numFmtId="0" fontId="57" fillId="3" borderId="53" xfId="0" applyNumberFormat="1" applyFont="1" applyFill="1" applyBorder="1" applyAlignment="1">
      <alignment vertical="center"/>
    </xf>
    <xf numFmtId="0" fontId="54" fillId="3" borderId="53" xfId="0" applyFont="1" applyFill="1" applyBorder="1" applyAlignment="1">
      <alignment horizontal="right" vertical="center"/>
    </xf>
    <xf numFmtId="0" fontId="70" fillId="0" borderId="0" xfId="0" applyFont="1"/>
    <xf numFmtId="0" fontId="0" fillId="0" borderId="0" xfId="0" applyFill="1" applyBorder="1"/>
    <xf numFmtId="0" fontId="0" fillId="0" borderId="0" xfId="0" applyFill="1"/>
    <xf numFmtId="165" fontId="63" fillId="0" borderId="53" xfId="0" applyNumberFormat="1" applyFont="1" applyBorder="1" applyAlignment="1">
      <alignment horizontal="center" wrapText="1"/>
    </xf>
    <xf numFmtId="0" fontId="63" fillId="0" borderId="53" xfId="0" applyFont="1" applyBorder="1"/>
    <xf numFmtId="0" fontId="63" fillId="0" borderId="53" xfId="0" applyFont="1" applyBorder="1" applyAlignment="1">
      <alignment horizontal="center"/>
    </xf>
    <xf numFmtId="2" fontId="63" fillId="0" borderId="53" xfId="0" applyNumberFormat="1" applyFont="1" applyBorder="1" applyAlignment="1">
      <alignment horizontal="center"/>
    </xf>
    <xf numFmtId="2" fontId="64" fillId="0" borderId="53" xfId="0" applyNumberFormat="1" applyFont="1" applyFill="1" applyBorder="1" applyProtection="1">
      <protection locked="0"/>
    </xf>
    <xf numFmtId="0" fontId="63" fillId="0" borderId="53" xfId="0" applyFont="1" applyFill="1" applyBorder="1" applyAlignment="1">
      <alignment horizontal="center"/>
    </xf>
    <xf numFmtId="2" fontId="65" fillId="0" borderId="53" xfId="0" applyNumberFormat="1" applyFont="1" applyFill="1" applyBorder="1" applyProtection="1">
      <protection locked="0"/>
    </xf>
    <xf numFmtId="2" fontId="61" fillId="0" borderId="53" xfId="0" applyNumberFormat="1" applyFont="1" applyFill="1" applyBorder="1" applyProtection="1">
      <protection locked="0"/>
    </xf>
    <xf numFmtId="165" fontId="66" fillId="0" borderId="53" xfId="0" applyNumberFormat="1" applyFont="1" applyBorder="1" applyAlignment="1">
      <alignment horizontal="center" wrapText="1"/>
    </xf>
    <xf numFmtId="165" fontId="68" fillId="0" borderId="53" xfId="0" applyNumberFormat="1" applyFont="1" applyBorder="1" applyAlignment="1">
      <alignment horizontal="center" wrapText="1"/>
    </xf>
    <xf numFmtId="0" fontId="68" fillId="0" borderId="53" xfId="0" applyFont="1" applyBorder="1"/>
    <xf numFmtId="0" fontId="68" fillId="0" borderId="53" xfId="0" applyFont="1" applyBorder="1" applyAlignment="1">
      <alignment horizontal="center"/>
    </xf>
    <xf numFmtId="0" fontId="69" fillId="0" borderId="53" xfId="0" applyFont="1" applyBorder="1" applyAlignment="1">
      <alignment horizontal="center"/>
    </xf>
    <xf numFmtId="2" fontId="68" fillId="0" borderId="53" xfId="0" applyNumberFormat="1" applyFont="1" applyBorder="1"/>
    <xf numFmtId="0" fontId="63" fillId="0" borderId="53" xfId="0" applyFont="1" applyFill="1" applyBorder="1" applyProtection="1">
      <protection locked="0"/>
    </xf>
    <xf numFmtId="2" fontId="64" fillId="0" borderId="53" xfId="0" applyNumberFormat="1" applyFont="1" applyFill="1" applyBorder="1" applyAlignment="1">
      <alignment horizontal="center"/>
    </xf>
    <xf numFmtId="2" fontId="64" fillId="0" borderId="53" xfId="0" applyNumberFormat="1" applyFont="1" applyFill="1" applyBorder="1" applyAlignment="1"/>
    <xf numFmtId="165" fontId="63" fillId="0" borderId="53" xfId="0" applyNumberFormat="1" applyFont="1" applyBorder="1" applyAlignment="1">
      <alignment horizontal="center" vertical="top" wrapText="1"/>
    </xf>
    <xf numFmtId="0" fontId="63" fillId="0" borderId="53" xfId="0" applyFont="1" applyBorder="1" applyAlignment="1">
      <alignment wrapText="1"/>
    </xf>
    <xf numFmtId="165" fontId="63" fillId="0" borderId="53" xfId="0" applyNumberFormat="1" applyFont="1" applyFill="1" applyBorder="1" applyAlignment="1">
      <alignment horizontal="center" wrapText="1"/>
    </xf>
    <xf numFmtId="0" fontId="63" fillId="0" borderId="53" xfId="0" applyFont="1" applyFill="1" applyBorder="1"/>
    <xf numFmtId="0" fontId="63" fillId="0" borderId="53" xfId="0" applyFont="1" applyFill="1" applyBorder="1" applyAlignment="1">
      <alignment horizontal="left"/>
    </xf>
    <xf numFmtId="2" fontId="69" fillId="0" borderId="53" xfId="0" applyNumberFormat="1" applyFont="1" applyFill="1" applyBorder="1" applyProtection="1">
      <protection locked="0"/>
    </xf>
    <xf numFmtId="165" fontId="63" fillId="0" borderId="53" xfId="0" applyNumberFormat="1" applyFont="1" applyFill="1" applyBorder="1" applyAlignment="1">
      <alignment horizontal="center" vertical="top" wrapText="1"/>
    </xf>
    <xf numFmtId="0" fontId="63" fillId="0" borderId="53" xfId="0" applyFont="1" applyFill="1" applyBorder="1" applyAlignment="1">
      <alignment wrapText="1"/>
    </xf>
    <xf numFmtId="165" fontId="63" fillId="0" borderId="53" xfId="0" applyNumberFormat="1" applyFont="1" applyFill="1" applyBorder="1" applyAlignment="1">
      <alignment horizontal="center"/>
    </xf>
    <xf numFmtId="2" fontId="63" fillId="0" borderId="53" xfId="0" applyNumberFormat="1" applyFont="1" applyFill="1" applyBorder="1"/>
    <xf numFmtId="9" fontId="64" fillId="0" borderId="53" xfId="0" applyNumberFormat="1" applyFont="1" applyFill="1" applyBorder="1" applyProtection="1">
      <protection locked="0"/>
    </xf>
    <xf numFmtId="0" fontId="62" fillId="0" borderId="53" xfId="0" applyFont="1" applyBorder="1" applyAlignment="1">
      <alignment horizontal="center" wrapText="1"/>
    </xf>
    <xf numFmtId="0" fontId="68" fillId="0" borderId="53" xfId="0" applyFont="1" applyFill="1" applyBorder="1" applyAlignment="1" applyProtection="1">
      <alignment horizontal="center"/>
      <protection locked="0"/>
    </xf>
    <xf numFmtId="0" fontId="63" fillId="0" borderId="53" xfId="0" applyFont="1" applyBorder="1" applyAlignment="1">
      <alignment horizontal="center" wrapText="1"/>
    </xf>
    <xf numFmtId="0" fontId="70" fillId="0" borderId="53" xfId="0" applyFont="1" applyBorder="1"/>
    <xf numFmtId="0" fontId="0" fillId="0" borderId="0" xfId="0" applyBorder="1" applyAlignment="1">
      <alignment vertical="center"/>
    </xf>
    <xf numFmtId="0" fontId="0" fillId="0" borderId="0" xfId="0" applyAlignment="1">
      <alignment vertical="center"/>
    </xf>
    <xf numFmtId="2" fontId="63" fillId="0" borderId="53" xfId="0" applyNumberFormat="1" applyFont="1" applyFill="1" applyBorder="1" applyAlignment="1">
      <alignment horizontal="center"/>
    </xf>
    <xf numFmtId="0" fontId="67" fillId="0" borderId="53" xfId="0" applyFont="1" applyFill="1" applyBorder="1" applyAlignment="1">
      <alignment horizontal="center"/>
    </xf>
    <xf numFmtId="2" fontId="67" fillId="0" borderId="53" xfId="0" applyNumberFormat="1" applyFont="1" applyFill="1" applyBorder="1" applyProtection="1">
      <protection locked="0"/>
    </xf>
    <xf numFmtId="0" fontId="74" fillId="0" borderId="0" xfId="0" applyFont="1" applyAlignment="1"/>
    <xf numFmtId="0" fontId="71" fillId="0" borderId="0" xfId="0" applyFont="1" applyAlignment="1"/>
    <xf numFmtId="0" fontId="72" fillId="0" borderId="0" xfId="0" applyFont="1" applyAlignment="1"/>
    <xf numFmtId="0" fontId="70" fillId="0" borderId="0" xfId="0" applyFont="1" applyBorder="1"/>
    <xf numFmtId="165" fontId="63" fillId="0" borderId="57" xfId="0" applyNumberFormat="1" applyFont="1" applyFill="1" applyBorder="1" applyAlignment="1">
      <alignment horizontal="center" vertical="center" wrapText="1"/>
    </xf>
    <xf numFmtId="0" fontId="63" fillId="0" borderId="57" xfId="0" applyFont="1" applyFill="1" applyBorder="1" applyAlignment="1">
      <alignment vertical="center"/>
    </xf>
    <xf numFmtId="165" fontId="63" fillId="0" borderId="32" xfId="0" applyNumberFormat="1" applyFont="1" applyFill="1" applyBorder="1" applyAlignment="1">
      <alignment horizontal="center" vertical="center" wrapText="1"/>
    </xf>
    <xf numFmtId="0" fontId="63" fillId="0" borderId="32" xfId="0" applyFont="1" applyFill="1" applyBorder="1" applyAlignment="1">
      <alignment vertical="center"/>
    </xf>
    <xf numFmtId="0" fontId="77" fillId="0" borderId="32" xfId="0" applyFont="1" applyFill="1" applyBorder="1" applyAlignment="1">
      <alignment horizontal="center" vertical="center"/>
    </xf>
    <xf numFmtId="2" fontId="77" fillId="0" borderId="32" xfId="0" applyNumberFormat="1" applyFont="1" applyFill="1" applyBorder="1" applyAlignment="1" applyProtection="1">
      <alignment vertical="center"/>
      <protection locked="0"/>
    </xf>
    <xf numFmtId="0" fontId="77" fillId="0" borderId="32" xfId="0" applyFont="1" applyFill="1" applyBorder="1" applyAlignment="1">
      <alignment vertical="center"/>
    </xf>
    <xf numFmtId="0" fontId="77" fillId="0" borderId="32" xfId="0" applyFont="1" applyFill="1" applyBorder="1" applyAlignment="1" applyProtection="1">
      <alignment vertical="center"/>
      <protection locked="0"/>
    </xf>
    <xf numFmtId="165" fontId="63" fillId="0" borderId="33" xfId="0" applyNumberFormat="1" applyFont="1" applyFill="1" applyBorder="1" applyAlignment="1">
      <alignment horizontal="center" vertical="center" wrapText="1"/>
    </xf>
    <xf numFmtId="0" fontId="63" fillId="0" borderId="33" xfId="0" applyFont="1" applyFill="1" applyBorder="1" applyAlignment="1">
      <alignment vertical="center"/>
    </xf>
    <xf numFmtId="0" fontId="77" fillId="0" borderId="33" xfId="0" applyFont="1" applyFill="1" applyBorder="1" applyAlignment="1">
      <alignment horizontal="center" vertical="center"/>
    </xf>
    <xf numFmtId="2" fontId="77" fillId="0" borderId="33" xfId="0" applyNumberFormat="1" applyFont="1" applyFill="1" applyBorder="1" applyAlignment="1" applyProtection="1">
      <alignment vertical="center"/>
      <protection locked="0"/>
    </xf>
    <xf numFmtId="0" fontId="63" fillId="0" borderId="33" xfId="0" applyFont="1" applyBorder="1" applyAlignment="1">
      <alignment vertical="center"/>
    </xf>
    <xf numFmtId="0" fontId="51" fillId="0" borderId="1" xfId="0" applyFont="1" applyBorder="1" applyAlignment="1">
      <alignment horizontal="center" vertical="center"/>
    </xf>
    <xf numFmtId="2" fontId="70" fillId="0" borderId="0" xfId="0" applyNumberFormat="1" applyFont="1"/>
    <xf numFmtId="0" fontId="70" fillId="3" borderId="0" xfId="0" applyFont="1" applyFill="1"/>
    <xf numFmtId="0" fontId="79" fillId="0" borderId="1" xfId="0" applyFont="1" applyFill="1" applyBorder="1" applyAlignment="1">
      <alignment horizontal="center" vertical="center" wrapText="1"/>
    </xf>
    <xf numFmtId="0" fontId="70" fillId="0" borderId="0" xfId="0" applyFont="1" applyFill="1"/>
    <xf numFmtId="0" fontId="82" fillId="0" borderId="0" xfId="0" applyFont="1"/>
    <xf numFmtId="0" fontId="79" fillId="0" borderId="1" xfId="0" applyFont="1" applyFill="1" applyBorder="1" applyAlignment="1">
      <alignment horizontal="center" vertical="center"/>
    </xf>
    <xf numFmtId="0" fontId="70" fillId="0" borderId="32" xfId="0" applyFont="1" applyFill="1" applyBorder="1" applyAlignment="1">
      <alignment horizontal="right" vertical="center" wrapText="1"/>
    </xf>
    <xf numFmtId="2" fontId="70" fillId="0" borderId="32" xfId="0" applyNumberFormat="1" applyFont="1" applyFill="1" applyBorder="1" applyAlignment="1">
      <alignment horizontal="center" vertical="center"/>
    </xf>
    <xf numFmtId="2" fontId="70" fillId="0" borderId="32" xfId="0" applyNumberFormat="1" applyFont="1" applyFill="1" applyBorder="1" applyAlignment="1">
      <alignment horizontal="left" vertical="center" wrapText="1"/>
    </xf>
    <xf numFmtId="2" fontId="70" fillId="0" borderId="32" xfId="0" applyNumberFormat="1" applyFont="1" applyFill="1" applyBorder="1" applyAlignment="1" applyProtection="1">
      <alignment horizontal="right" vertical="center"/>
      <protection locked="0"/>
    </xf>
    <xf numFmtId="0" fontId="70" fillId="0" borderId="32" xfId="0" applyFont="1" applyFill="1" applyBorder="1" applyAlignment="1">
      <alignment horizontal="center" vertical="center"/>
    </xf>
    <xf numFmtId="0" fontId="70" fillId="0" borderId="32" xfId="0" applyFont="1" applyFill="1" applyBorder="1" applyAlignment="1">
      <alignment horizontal="left" vertical="center" wrapText="1"/>
    </xf>
    <xf numFmtId="0" fontId="79" fillId="0" borderId="32" xfId="0" applyFont="1" applyFill="1" applyBorder="1" applyAlignment="1">
      <alignment horizontal="left" vertical="center" wrapText="1"/>
    </xf>
    <xf numFmtId="0" fontId="80" fillId="0" borderId="32" xfId="0" applyFont="1" applyFill="1" applyBorder="1" applyAlignment="1">
      <alignment horizontal="left" vertical="center" wrapText="1"/>
    </xf>
    <xf numFmtId="0" fontId="70" fillId="0" borderId="32" xfId="0" applyFont="1" applyFill="1" applyBorder="1" applyAlignment="1">
      <alignment vertical="center"/>
    </xf>
    <xf numFmtId="0" fontId="79" fillId="0" borderId="32" xfId="0" applyFont="1" applyFill="1" applyBorder="1" applyAlignment="1">
      <alignment horizontal="center" vertical="center"/>
    </xf>
    <xf numFmtId="0" fontId="79" fillId="0" borderId="32" xfId="0" applyFont="1" applyFill="1" applyBorder="1" applyAlignment="1">
      <alignment horizontal="center" vertical="center" wrapText="1"/>
    </xf>
    <xf numFmtId="0" fontId="79" fillId="0" borderId="32" xfId="0" applyFont="1" applyFill="1" applyBorder="1" applyAlignment="1">
      <alignment vertical="center" wrapText="1"/>
    </xf>
    <xf numFmtId="2" fontId="79" fillId="0" borderId="32" xfId="0" applyNumberFormat="1" applyFont="1" applyFill="1" applyBorder="1" applyAlignment="1">
      <alignment vertical="center" wrapText="1"/>
    </xf>
    <xf numFmtId="2" fontId="79" fillId="0" borderId="32" xfId="0" applyNumberFormat="1" applyFont="1" applyFill="1" applyBorder="1" applyAlignment="1" applyProtection="1">
      <alignment vertical="center" wrapText="1"/>
      <protection locked="0"/>
    </xf>
    <xf numFmtId="2" fontId="70" fillId="0" borderId="32" xfId="0" applyNumberFormat="1" applyFont="1" applyFill="1" applyBorder="1" applyAlignment="1">
      <alignment horizontal="right" vertical="center" wrapText="1"/>
    </xf>
    <xf numFmtId="2" fontId="80" fillId="0" borderId="32" xfId="0" applyNumberFormat="1" applyFont="1" applyFill="1" applyBorder="1" applyAlignment="1">
      <alignment horizontal="left" vertical="center" wrapText="1"/>
    </xf>
    <xf numFmtId="2" fontId="70" fillId="0" borderId="32" xfId="0" applyNumberFormat="1" applyFont="1" applyFill="1" applyBorder="1" applyAlignment="1">
      <alignment horizontal="right" vertical="center"/>
    </xf>
    <xf numFmtId="2" fontId="70" fillId="0" borderId="32" xfId="0" applyNumberFormat="1" applyFont="1" applyFill="1" applyBorder="1" applyAlignment="1">
      <alignment horizontal="center" vertical="center" wrapText="1"/>
    </xf>
    <xf numFmtId="0" fontId="79" fillId="0" borderId="32" xfId="0" applyFont="1" applyFill="1" applyBorder="1" applyAlignment="1">
      <alignment vertical="center"/>
    </xf>
    <xf numFmtId="2" fontId="70" fillId="0" borderId="33" xfId="0" applyNumberFormat="1" applyFont="1" applyFill="1" applyBorder="1" applyAlignment="1">
      <alignment horizontal="right" vertical="center"/>
    </xf>
    <xf numFmtId="2" fontId="70" fillId="0" borderId="32" xfId="0" applyNumberFormat="1" applyFont="1" applyFill="1" applyBorder="1" applyAlignment="1" applyProtection="1">
      <alignment vertical="center"/>
      <protection locked="0"/>
    </xf>
    <xf numFmtId="0" fontId="70" fillId="0" borderId="32" xfId="0" applyFont="1" applyFill="1" applyBorder="1" applyAlignment="1" applyProtection="1">
      <alignment vertical="center"/>
      <protection locked="0"/>
    </xf>
    <xf numFmtId="2" fontId="70" fillId="0" borderId="32" xfId="0" applyNumberFormat="1" applyFont="1" applyFill="1" applyBorder="1" applyAlignment="1" applyProtection="1">
      <alignment horizontal="center" vertical="center"/>
      <protection locked="0"/>
    </xf>
    <xf numFmtId="2" fontId="70" fillId="0" borderId="32" xfId="0" applyNumberFormat="1" applyFont="1" applyFill="1" applyBorder="1" applyAlignment="1" applyProtection="1">
      <alignment horizontal="center" vertical="center" wrapText="1"/>
      <protection locked="0"/>
    </xf>
    <xf numFmtId="2" fontId="70" fillId="0" borderId="33" xfId="0" applyNumberFormat="1" applyFont="1" applyFill="1" applyBorder="1" applyAlignment="1" applyProtection="1">
      <alignment vertical="center"/>
      <protection locked="0"/>
    </xf>
    <xf numFmtId="0" fontId="70" fillId="0" borderId="32" xfId="0" applyFont="1" applyFill="1" applyBorder="1" applyAlignment="1">
      <alignment horizontal="right" vertical="center"/>
    </xf>
    <xf numFmtId="0" fontId="70" fillId="0" borderId="32" xfId="0" applyFont="1" applyFill="1" applyBorder="1" applyAlignment="1" applyProtection="1">
      <alignment horizontal="right" vertical="center"/>
      <protection locked="0"/>
    </xf>
    <xf numFmtId="0" fontId="70" fillId="0" borderId="32" xfId="0" applyFont="1" applyFill="1" applyBorder="1" applyAlignment="1">
      <alignment horizontal="center" vertical="center" wrapText="1"/>
    </xf>
    <xf numFmtId="1" fontId="70" fillId="0" borderId="32" xfId="0" applyNumberFormat="1" applyFont="1" applyFill="1" applyBorder="1" applyAlignment="1">
      <alignment horizontal="center" vertical="center"/>
    </xf>
    <xf numFmtId="2" fontId="70" fillId="0" borderId="32" xfId="0" applyNumberFormat="1" applyFont="1" applyFill="1" applyBorder="1" applyAlignment="1">
      <alignment vertical="center"/>
    </xf>
    <xf numFmtId="0" fontId="70" fillId="0" borderId="32" xfId="0" applyFont="1" applyFill="1" applyBorder="1" applyAlignment="1" applyProtection="1">
      <alignment horizontal="left" vertical="center"/>
      <protection locked="0"/>
    </xf>
    <xf numFmtId="0" fontId="70" fillId="0" borderId="32" xfId="0" applyFont="1" applyFill="1" applyBorder="1" applyAlignment="1" applyProtection="1">
      <alignment horizontal="center" vertical="center"/>
      <protection locked="0"/>
    </xf>
    <xf numFmtId="0" fontId="70" fillId="0" borderId="32" xfId="0" applyFont="1" applyFill="1" applyBorder="1" applyAlignment="1">
      <alignment vertical="center" wrapText="1"/>
    </xf>
    <xf numFmtId="0" fontId="70" fillId="0" borderId="32" xfId="0" applyFont="1" applyFill="1" applyBorder="1" applyAlignment="1" applyProtection="1">
      <alignment horizontal="left" vertical="center" wrapText="1"/>
      <protection locked="0"/>
    </xf>
    <xf numFmtId="0" fontId="79" fillId="0" borderId="32" xfId="0" applyFont="1" applyFill="1" applyBorder="1" applyAlignment="1" applyProtection="1">
      <alignment vertical="center"/>
      <protection locked="0"/>
    </xf>
    <xf numFmtId="0" fontId="70" fillId="0" borderId="33" xfId="0" applyFont="1" applyFill="1" applyBorder="1" applyAlignment="1">
      <alignment vertical="center"/>
    </xf>
    <xf numFmtId="0" fontId="79" fillId="0" borderId="57" xfId="0" applyFont="1" applyFill="1" applyBorder="1" applyAlignment="1">
      <alignment horizontal="center" vertical="center"/>
    </xf>
    <xf numFmtId="0" fontId="79" fillId="0" borderId="57" xfId="0" applyFont="1" applyFill="1" applyBorder="1" applyAlignment="1">
      <alignment vertical="center" wrapText="1"/>
    </xf>
    <xf numFmtId="0" fontId="70" fillId="0" borderId="57" xfId="0" applyFont="1" applyFill="1" applyBorder="1" applyAlignment="1">
      <alignment vertical="center"/>
    </xf>
    <xf numFmtId="0" fontId="84" fillId="0" borderId="0" xfId="0" applyFont="1"/>
    <xf numFmtId="2" fontId="86" fillId="5" borderId="1" xfId="0" applyNumberFormat="1" applyFont="1" applyFill="1" applyBorder="1" applyAlignment="1">
      <alignment horizontal="center"/>
    </xf>
    <xf numFmtId="2" fontId="86" fillId="5" borderId="1" xfId="0" applyNumberFormat="1" applyFont="1" applyFill="1" applyBorder="1" applyAlignment="1"/>
    <xf numFmtId="0" fontId="86" fillId="0" borderId="0" xfId="0" applyFont="1" applyBorder="1" applyAlignment="1">
      <alignment horizontal="center"/>
    </xf>
    <xf numFmtId="0" fontId="89" fillId="0" borderId="0" xfId="0" applyFont="1"/>
    <xf numFmtId="0" fontId="84" fillId="0" borderId="0" xfId="0" applyFont="1" applyAlignment="1">
      <alignment vertical="top"/>
    </xf>
    <xf numFmtId="0" fontId="84" fillId="0" borderId="0" xfId="0" applyFont="1" applyAlignment="1">
      <alignment horizontal="center"/>
    </xf>
    <xf numFmtId="0" fontId="84" fillId="0" borderId="0" xfId="0" applyFont="1" applyFill="1"/>
    <xf numFmtId="2" fontId="84" fillId="0" borderId="0" xfId="0" applyNumberFormat="1" applyFont="1"/>
    <xf numFmtId="0" fontId="87" fillId="0" borderId="1" xfId="0" applyFont="1" applyBorder="1" applyAlignment="1">
      <alignment horizontal="center" vertical="center"/>
    </xf>
    <xf numFmtId="1" fontId="87" fillId="0" borderId="1" xfId="0" applyNumberFormat="1" applyFont="1" applyBorder="1" applyAlignment="1">
      <alignment horizontal="center" vertical="center"/>
    </xf>
    <xf numFmtId="0" fontId="87" fillId="0" borderId="32" xfId="0" applyFont="1" applyBorder="1" applyAlignment="1">
      <alignment horizontal="center" vertical="center"/>
    </xf>
    <xf numFmtId="1" fontId="86" fillId="0" borderId="32" xfId="0" applyNumberFormat="1" applyFont="1" applyBorder="1" applyAlignment="1">
      <alignment horizontal="center" vertical="center"/>
    </xf>
    <xf numFmtId="0" fontId="86" fillId="0" borderId="32" xfId="0" applyFont="1" applyBorder="1" applyAlignment="1">
      <alignment horizontal="center" vertical="center"/>
    </xf>
    <xf numFmtId="2" fontId="86" fillId="0" borderId="32" xfId="0" applyNumberFormat="1" applyFont="1" applyBorder="1" applyAlignment="1">
      <alignment horizontal="right" vertical="center"/>
    </xf>
    <xf numFmtId="0" fontId="86" fillId="0" borderId="32" xfId="0" applyFont="1" applyBorder="1" applyAlignment="1">
      <alignment vertical="center" wrapText="1"/>
    </xf>
    <xf numFmtId="0" fontId="86" fillId="0" borderId="32" xfId="0" applyFont="1" applyBorder="1" applyAlignment="1">
      <alignment vertical="center"/>
    </xf>
    <xf numFmtId="2" fontId="86" fillId="0" borderId="32" xfId="0" applyNumberFormat="1" applyFont="1" applyBorder="1" applyAlignment="1">
      <alignment vertical="center"/>
    </xf>
    <xf numFmtId="2" fontId="86" fillId="4" borderId="32" xfId="0" applyNumberFormat="1" applyFont="1" applyFill="1" applyBorder="1" applyAlignment="1" applyProtection="1">
      <alignment vertical="center"/>
      <protection locked="0"/>
    </xf>
    <xf numFmtId="2" fontId="87" fillId="0" borderId="32" xfId="0" applyNumberFormat="1" applyFont="1" applyBorder="1" applyAlignment="1">
      <alignment vertical="center"/>
    </xf>
    <xf numFmtId="0" fontId="86" fillId="0" borderId="32" xfId="0" applyFont="1" applyBorder="1" applyAlignment="1">
      <alignment horizontal="right" vertical="center"/>
    </xf>
    <xf numFmtId="0" fontId="86" fillId="4" borderId="32" xfId="0" applyFont="1" applyFill="1" applyBorder="1" applyAlignment="1" applyProtection="1">
      <alignment vertical="center"/>
      <protection locked="0"/>
    </xf>
    <xf numFmtId="164" fontId="86" fillId="0" borderId="32" xfId="0" applyNumberFormat="1" applyFont="1" applyBorder="1" applyAlignment="1">
      <alignment vertical="center"/>
    </xf>
    <xf numFmtId="2" fontId="86" fillId="0" borderId="32" xfId="0" applyNumberFormat="1" applyFont="1" applyFill="1" applyBorder="1" applyAlignment="1">
      <alignment vertical="center"/>
    </xf>
    <xf numFmtId="2" fontId="86" fillId="3" borderId="32" xfId="0" applyNumberFormat="1" applyFont="1" applyFill="1" applyBorder="1" applyAlignment="1">
      <alignment horizontal="right" vertical="center"/>
    </xf>
    <xf numFmtId="0" fontId="86" fillId="3" borderId="32" xfId="0" applyFont="1" applyFill="1" applyBorder="1" applyAlignment="1">
      <alignment vertical="center" wrapText="1"/>
    </xf>
    <xf numFmtId="2" fontId="86" fillId="6" borderId="32" xfId="0" applyNumberFormat="1" applyFont="1" applyFill="1" applyBorder="1" applyAlignment="1">
      <alignment horizontal="right" vertical="center"/>
    </xf>
    <xf numFmtId="2" fontId="87" fillId="0" borderId="32" xfId="0" applyNumberFormat="1" applyFont="1" applyFill="1" applyBorder="1" applyAlignment="1">
      <alignment horizontal="center" vertical="center"/>
    </xf>
    <xf numFmtId="0" fontId="87" fillId="0" borderId="32" xfId="0" applyFont="1" applyFill="1" applyBorder="1" applyAlignment="1">
      <alignment horizontal="left" vertical="center"/>
    </xf>
    <xf numFmtId="2" fontId="86" fillId="0" borderId="32" xfId="0" applyNumberFormat="1" applyFont="1" applyFill="1" applyBorder="1" applyAlignment="1">
      <alignment horizontal="right" vertical="center"/>
    </xf>
    <xf numFmtId="0" fontId="86" fillId="0" borderId="32" xfId="0" applyFont="1" applyFill="1" applyBorder="1" applyAlignment="1">
      <alignment vertical="center" wrapText="1"/>
    </xf>
    <xf numFmtId="0" fontId="86" fillId="0" borderId="32" xfId="0" applyFont="1" applyFill="1" applyBorder="1" applyAlignment="1">
      <alignment horizontal="center" vertical="center"/>
    </xf>
    <xf numFmtId="0" fontId="86" fillId="0" borderId="32" xfId="0" applyFont="1" applyFill="1" applyBorder="1" applyAlignment="1">
      <alignment vertical="center"/>
    </xf>
    <xf numFmtId="164" fontId="86" fillId="0" borderId="32" xfId="0" applyNumberFormat="1" applyFont="1" applyFill="1" applyBorder="1" applyAlignment="1">
      <alignment vertical="center"/>
    </xf>
    <xf numFmtId="2" fontId="87" fillId="0" borderId="32" xfId="0" applyNumberFormat="1" applyFont="1" applyFill="1" applyBorder="1" applyAlignment="1">
      <alignment vertical="center"/>
    </xf>
    <xf numFmtId="2" fontId="87" fillId="0" borderId="32" xfId="0" applyNumberFormat="1" applyFont="1" applyFill="1" applyBorder="1" applyAlignment="1">
      <alignment horizontal="right" vertical="center"/>
    </xf>
    <xf numFmtId="2" fontId="87" fillId="0" borderId="32" xfId="0" applyNumberFormat="1" applyFont="1" applyBorder="1" applyAlignment="1">
      <alignment horizontal="right" vertical="center"/>
    </xf>
    <xf numFmtId="0" fontId="87" fillId="0" borderId="32" xfId="0" applyFont="1" applyBorder="1" applyAlignment="1">
      <alignment vertical="center" wrapText="1"/>
    </xf>
    <xf numFmtId="1" fontId="86" fillId="6" borderId="32" xfId="0" applyNumberFormat="1" applyFont="1" applyFill="1" applyBorder="1" applyAlignment="1">
      <alignment horizontal="center" vertical="center"/>
    </xf>
    <xf numFmtId="2" fontId="86" fillId="0" borderId="32" xfId="0" applyNumberFormat="1" applyFont="1" applyBorder="1" applyAlignment="1">
      <alignment horizontal="center" vertical="center"/>
    </xf>
    <xf numFmtId="0" fontId="86" fillId="0" borderId="32" xfId="0" applyFont="1" applyBorder="1" applyAlignment="1">
      <alignment horizontal="left" vertical="center" wrapText="1"/>
    </xf>
    <xf numFmtId="0" fontId="86" fillId="3" borderId="32" xfId="0" applyFont="1" applyFill="1" applyBorder="1" applyAlignment="1">
      <alignment horizontal="center" vertical="center"/>
    </xf>
    <xf numFmtId="0" fontId="86" fillId="3" borderId="32" xfId="0" applyFont="1" applyFill="1" applyBorder="1" applyAlignment="1">
      <alignment vertical="center"/>
    </xf>
    <xf numFmtId="164" fontId="86" fillId="3" borderId="32" xfId="0" applyNumberFormat="1" applyFont="1" applyFill="1" applyBorder="1" applyAlignment="1">
      <alignment vertical="center"/>
    </xf>
    <xf numFmtId="0" fontId="86" fillId="3" borderId="32" xfId="0" applyFont="1" applyFill="1" applyBorder="1" applyAlignment="1" applyProtection="1">
      <alignment vertical="center"/>
      <protection locked="0"/>
    </xf>
    <xf numFmtId="2" fontId="86" fillId="3" borderId="32" xfId="0" applyNumberFormat="1" applyFont="1" applyFill="1" applyBorder="1" applyAlignment="1">
      <alignment vertical="center"/>
    </xf>
    <xf numFmtId="2" fontId="86" fillId="3" borderId="32" xfId="0" applyNumberFormat="1" applyFont="1" applyFill="1" applyBorder="1" applyAlignment="1" applyProtection="1">
      <alignment vertical="center"/>
      <protection locked="0"/>
    </xf>
    <xf numFmtId="2" fontId="87" fillId="3" borderId="32" xfId="0" applyNumberFormat="1" applyFont="1" applyFill="1" applyBorder="1" applyAlignment="1">
      <alignment vertical="center"/>
    </xf>
    <xf numFmtId="2" fontId="86" fillId="7" borderId="32" xfId="0" applyNumberFormat="1" applyFont="1" applyFill="1" applyBorder="1" applyAlignment="1">
      <alignment horizontal="right" vertical="center"/>
    </xf>
    <xf numFmtId="2" fontId="86" fillId="9" borderId="32" xfId="0" applyNumberFormat="1" applyFont="1" applyFill="1" applyBorder="1" applyAlignment="1">
      <alignment horizontal="right" vertical="center"/>
    </xf>
    <xf numFmtId="0" fontId="86" fillId="0" borderId="32" xfId="0" applyFont="1" applyBorder="1" applyAlignment="1">
      <alignment horizontal="left" vertical="center"/>
    </xf>
    <xf numFmtId="164" fontId="87" fillId="0" borderId="32" xfId="0" applyNumberFormat="1" applyFont="1" applyBorder="1" applyAlignment="1">
      <alignment vertical="center"/>
    </xf>
    <xf numFmtId="0" fontId="87" fillId="4" borderId="32" xfId="0" applyFont="1" applyFill="1" applyBorder="1" applyAlignment="1" applyProtection="1">
      <alignment vertical="center"/>
      <protection locked="0"/>
    </xf>
    <xf numFmtId="0" fontId="87" fillId="0" borderId="32" xfId="0" applyFont="1" applyBorder="1" applyAlignment="1">
      <alignment vertical="center"/>
    </xf>
    <xf numFmtId="2" fontId="87" fillId="4" borderId="32" xfId="0" applyNumberFormat="1" applyFont="1" applyFill="1" applyBorder="1" applyAlignment="1" applyProtection="1">
      <alignment vertical="center"/>
      <protection locked="0"/>
    </xf>
    <xf numFmtId="0" fontId="54" fillId="0" borderId="32" xfId="0" applyFont="1" applyBorder="1" applyAlignment="1">
      <alignment vertical="center"/>
    </xf>
    <xf numFmtId="0" fontId="54" fillId="0" borderId="32" xfId="0" applyFont="1" applyBorder="1" applyAlignment="1">
      <alignment horizontal="right" vertical="center"/>
    </xf>
    <xf numFmtId="0" fontId="84" fillId="0" borderId="32" xfId="0" applyFont="1" applyBorder="1" applyAlignment="1">
      <alignment horizontal="center" vertical="center"/>
    </xf>
    <xf numFmtId="0" fontId="84" fillId="0" borderId="32" xfId="0" applyFont="1" applyBorder="1" applyAlignment="1">
      <alignment vertical="center"/>
    </xf>
    <xf numFmtId="0" fontId="84" fillId="0" borderId="32" xfId="0" applyFont="1" applyFill="1" applyBorder="1" applyAlignment="1">
      <alignment vertical="center"/>
    </xf>
    <xf numFmtId="2" fontId="84" fillId="0" borderId="32" xfId="0" applyNumberFormat="1" applyFont="1" applyBorder="1" applyAlignment="1">
      <alignment vertical="center"/>
    </xf>
    <xf numFmtId="0" fontId="84" fillId="0" borderId="32" xfId="0" applyFont="1" applyBorder="1" applyAlignment="1">
      <alignment vertical="center" wrapText="1"/>
    </xf>
    <xf numFmtId="1" fontId="86" fillId="0" borderId="57" xfId="0" applyNumberFormat="1" applyFont="1" applyBorder="1" applyAlignment="1">
      <alignment horizontal="center" vertical="center"/>
    </xf>
    <xf numFmtId="0" fontId="86" fillId="0" borderId="57" xfId="0" applyFont="1" applyBorder="1" applyAlignment="1">
      <alignment horizontal="center" vertical="center"/>
    </xf>
    <xf numFmtId="2" fontId="86" fillId="0" borderId="32" xfId="0" applyNumberFormat="1" applyFont="1" applyFill="1" applyBorder="1" applyAlignment="1" applyProtection="1">
      <alignment vertical="center"/>
      <protection locked="0"/>
    </xf>
    <xf numFmtId="0" fontId="87" fillId="0" borderId="59" xfId="0" applyFont="1" applyBorder="1" applyAlignment="1">
      <alignment horizontal="center" vertical="center"/>
    </xf>
    <xf numFmtId="0" fontId="87" fillId="0" borderId="60" xfId="0" applyFont="1" applyBorder="1" applyAlignment="1">
      <alignment horizontal="center" vertical="center"/>
    </xf>
    <xf numFmtId="0" fontId="87" fillId="0" borderId="61" xfId="0" applyFont="1" applyBorder="1" applyAlignment="1">
      <alignment horizontal="center" vertical="center"/>
    </xf>
    <xf numFmtId="0" fontId="87" fillId="0" borderId="51" xfId="0" applyFont="1" applyBorder="1" applyAlignment="1">
      <alignment horizontal="center" vertical="center"/>
    </xf>
    <xf numFmtId="0" fontId="87" fillId="0" borderId="52" xfId="0" applyFont="1" applyBorder="1" applyAlignment="1">
      <alignment horizontal="center" vertical="center"/>
    </xf>
    <xf numFmtId="0" fontId="87" fillId="0" borderId="62" xfId="0" applyFont="1" applyBorder="1" applyAlignment="1">
      <alignment horizontal="center" vertical="center"/>
    </xf>
    <xf numFmtId="0" fontId="86" fillId="0" borderId="63" xfId="0" applyFont="1" applyBorder="1" applyAlignment="1">
      <alignment horizontal="center" vertical="center"/>
    </xf>
    <xf numFmtId="165" fontId="86" fillId="0" borderId="64" xfId="0" applyNumberFormat="1" applyFont="1" applyBorder="1" applyAlignment="1">
      <alignment vertical="center"/>
    </xf>
    <xf numFmtId="0" fontId="86" fillId="0" borderId="65" xfId="0" applyFont="1" applyBorder="1" applyAlignment="1">
      <alignment vertical="center"/>
    </xf>
    <xf numFmtId="165" fontId="86" fillId="3" borderId="64" xfId="0" applyNumberFormat="1" applyFont="1" applyFill="1" applyBorder="1" applyAlignment="1">
      <alignment vertical="center"/>
    </xf>
    <xf numFmtId="0" fontId="87" fillId="0" borderId="64" xfId="0" applyFont="1" applyBorder="1" applyAlignment="1">
      <alignment horizontal="center" vertical="center"/>
    </xf>
    <xf numFmtId="165" fontId="86" fillId="0" borderId="64" xfId="0" applyNumberFormat="1" applyFont="1" applyFill="1" applyBorder="1" applyAlignment="1">
      <alignment vertical="center"/>
    </xf>
    <xf numFmtId="0" fontId="86" fillId="0" borderId="65" xfId="0" applyFont="1" applyFill="1" applyBorder="1" applyAlignment="1">
      <alignment vertical="center"/>
    </xf>
    <xf numFmtId="2" fontId="86" fillId="0" borderId="65" xfId="0" applyNumberFormat="1" applyFont="1" applyBorder="1" applyAlignment="1">
      <alignment vertical="center"/>
    </xf>
    <xf numFmtId="2" fontId="87" fillId="0" borderId="65" xfId="0" applyNumberFormat="1" applyFont="1" applyBorder="1" applyAlignment="1">
      <alignment vertical="center"/>
    </xf>
    <xf numFmtId="0" fontId="54" fillId="0" borderId="64" xfId="0" applyFont="1" applyBorder="1" applyAlignment="1">
      <alignment vertical="center"/>
    </xf>
    <xf numFmtId="0" fontId="84" fillId="0" borderId="65" xfId="0" applyFont="1" applyBorder="1" applyAlignment="1">
      <alignment vertical="center"/>
    </xf>
    <xf numFmtId="0" fontId="84" fillId="0" borderId="64" xfId="0" applyFont="1" applyBorder="1" applyAlignment="1">
      <alignment vertical="center"/>
    </xf>
    <xf numFmtId="0" fontId="84" fillId="0" borderId="66" xfId="0" applyFont="1" applyBorder="1" applyAlignment="1">
      <alignment vertical="center"/>
    </xf>
    <xf numFmtId="0" fontId="84" fillId="0" borderId="67" xfId="0" applyFont="1" applyBorder="1" applyAlignment="1">
      <alignment vertical="center"/>
    </xf>
    <xf numFmtId="0" fontId="84" fillId="0" borderId="67" xfId="0" applyFont="1" applyBorder="1" applyAlignment="1">
      <alignment horizontal="center" vertical="center"/>
    </xf>
    <xf numFmtId="2" fontId="86" fillId="0" borderId="67" xfId="0" applyNumberFormat="1" applyFont="1" applyBorder="1" applyAlignment="1">
      <alignment vertical="center"/>
    </xf>
    <xf numFmtId="0" fontId="86" fillId="0" borderId="67" xfId="0" applyFont="1" applyBorder="1" applyAlignment="1">
      <alignment vertical="center"/>
    </xf>
    <xf numFmtId="0" fontId="86" fillId="0" borderId="67" xfId="0" applyFont="1" applyBorder="1" applyAlignment="1">
      <alignment horizontal="center" vertical="center"/>
    </xf>
    <xf numFmtId="164" fontId="86" fillId="0" borderId="67" xfId="0" applyNumberFormat="1" applyFont="1" applyBorder="1" applyAlignment="1">
      <alignment vertical="center"/>
    </xf>
    <xf numFmtId="2" fontId="86" fillId="4" borderId="67" xfId="0" applyNumberFormat="1" applyFont="1" applyFill="1" applyBorder="1" applyAlignment="1" applyProtection="1">
      <alignment vertical="center"/>
      <protection locked="0"/>
    </xf>
    <xf numFmtId="2" fontId="87" fillId="0" borderId="67" xfId="0" applyNumberFormat="1" applyFont="1" applyBorder="1" applyAlignment="1">
      <alignment vertical="center"/>
    </xf>
    <xf numFmtId="2" fontId="86" fillId="0" borderId="68" xfId="0" applyNumberFormat="1" applyFont="1" applyBorder="1" applyAlignment="1">
      <alignment vertical="center"/>
    </xf>
    <xf numFmtId="2" fontId="62" fillId="0" borderId="0" xfId="0" applyNumberFormat="1" applyFont="1" applyBorder="1" applyAlignment="1">
      <alignment vertical="center"/>
    </xf>
    <xf numFmtId="0" fontId="62" fillId="0" borderId="0" xfId="0" applyFont="1"/>
    <xf numFmtId="0" fontId="62" fillId="0" borderId="0" xfId="0" applyFont="1" applyAlignment="1">
      <alignment horizontal="right"/>
    </xf>
    <xf numFmtId="2" fontId="63" fillId="5" borderId="1" xfId="0" applyNumberFormat="1" applyFont="1" applyFill="1" applyBorder="1" applyAlignment="1">
      <alignment horizontal="center" vertical="center"/>
    </xf>
    <xf numFmtId="2" fontId="63" fillId="5" borderId="1" xfId="0" applyNumberFormat="1" applyFont="1" applyFill="1" applyBorder="1" applyAlignment="1">
      <alignment vertical="center"/>
    </xf>
    <xf numFmtId="0" fontId="66" fillId="0" borderId="0" xfId="0" applyFont="1" applyFill="1" applyBorder="1" applyAlignment="1">
      <alignment horizontal="center" vertical="center"/>
    </xf>
    <xf numFmtId="2" fontId="63" fillId="5" borderId="8" xfId="0" applyNumberFormat="1" applyFont="1" applyFill="1" applyBorder="1" applyAlignment="1">
      <alignment horizontal="center" vertical="center"/>
    </xf>
    <xf numFmtId="2" fontId="63" fillId="5" borderId="8" xfId="0" applyNumberFormat="1" applyFont="1" applyFill="1" applyBorder="1" applyAlignment="1">
      <alignment vertical="center"/>
    </xf>
    <xf numFmtId="0" fontId="79" fillId="0" borderId="0" xfId="0" applyFont="1" applyBorder="1" applyAlignment="1">
      <alignment horizontal="left" vertical="center"/>
    </xf>
    <xf numFmtId="0" fontId="75" fillId="0" borderId="0" xfId="0" applyFont="1" applyBorder="1" applyAlignment="1">
      <alignment horizontal="left" vertical="center"/>
    </xf>
    <xf numFmtId="0" fontId="66" fillId="0" borderId="0" xfId="0" applyFont="1" applyBorder="1" applyAlignment="1">
      <alignment horizontal="left" vertical="center"/>
    </xf>
    <xf numFmtId="2" fontId="63" fillId="0" borderId="32" xfId="0" applyNumberFormat="1" applyFont="1" applyBorder="1" applyAlignment="1">
      <alignment horizontal="center" vertical="center"/>
    </xf>
    <xf numFmtId="0" fontId="68" fillId="0" borderId="1" xfId="0" applyFont="1" applyBorder="1" applyAlignment="1">
      <alignment horizontal="center" vertical="center"/>
    </xf>
    <xf numFmtId="0" fontId="68" fillId="0" borderId="1" xfId="0" applyFont="1" applyFill="1" applyBorder="1" applyAlignment="1">
      <alignment horizontal="center" vertical="center"/>
    </xf>
    <xf numFmtId="1" fontId="68" fillId="0" borderId="1" xfId="0" applyNumberFormat="1" applyFont="1" applyBorder="1" applyAlignment="1">
      <alignment horizontal="center" vertical="center"/>
    </xf>
    <xf numFmtId="0" fontId="92" fillId="0" borderId="1" xfId="0" applyFont="1" applyBorder="1" applyAlignment="1">
      <alignment horizontal="center" vertical="center"/>
    </xf>
    <xf numFmtId="165" fontId="63" fillId="0" borderId="57" xfId="0" applyNumberFormat="1" applyFont="1" applyBorder="1" applyAlignment="1">
      <alignment vertical="center"/>
    </xf>
    <xf numFmtId="2" fontId="63" fillId="0" borderId="57" xfId="0" applyNumberFormat="1" applyFont="1" applyBorder="1" applyAlignment="1">
      <alignment horizontal="center" vertical="center"/>
    </xf>
    <xf numFmtId="0" fontId="63" fillId="0" borderId="57" xfId="0" applyFont="1" applyBorder="1" applyAlignment="1">
      <alignment vertical="center" wrapText="1"/>
    </xf>
    <xf numFmtId="0" fontId="63" fillId="0" borderId="57" xfId="0" applyFont="1" applyBorder="1" applyAlignment="1">
      <alignment horizontal="center" vertical="center"/>
    </xf>
    <xf numFmtId="0" fontId="63" fillId="0" borderId="57" xfId="0" applyFont="1" applyBorder="1" applyAlignment="1">
      <alignment vertical="center"/>
    </xf>
    <xf numFmtId="2" fontId="93" fillId="0" borderId="57" xfId="0" applyNumberFormat="1" applyFont="1" applyBorder="1" applyAlignment="1">
      <alignment horizontal="center" vertical="center"/>
    </xf>
    <xf numFmtId="2" fontId="94" fillId="4" borderId="57" xfId="0" applyNumberFormat="1" applyFont="1" applyFill="1" applyBorder="1" applyAlignment="1" applyProtection="1">
      <alignment horizontal="center" vertical="center"/>
      <protection locked="0"/>
    </xf>
    <xf numFmtId="2" fontId="67" fillId="0" borderId="57" xfId="0" applyNumberFormat="1" applyFont="1" applyBorder="1" applyAlignment="1">
      <alignment horizontal="center" vertical="center"/>
    </xf>
    <xf numFmtId="2" fontId="63" fillId="0" borderId="57" xfId="0" applyNumberFormat="1" applyFont="1" applyBorder="1" applyAlignment="1">
      <alignment horizontal="right" vertical="center"/>
    </xf>
    <xf numFmtId="2" fontId="67" fillId="0" borderId="57" xfId="0" applyNumberFormat="1" applyFont="1" applyBorder="1" applyAlignment="1">
      <alignment horizontal="right" vertical="center"/>
    </xf>
    <xf numFmtId="2" fontId="68" fillId="0" borderId="57" xfId="0" applyNumberFormat="1" applyFont="1" applyBorder="1" applyAlignment="1">
      <alignment horizontal="right" vertical="center"/>
    </xf>
    <xf numFmtId="165" fontId="63" fillId="0" borderId="32" xfId="0" applyNumberFormat="1" applyFont="1" applyBorder="1" applyAlignment="1">
      <alignment vertical="center"/>
    </xf>
    <xf numFmtId="0" fontId="63" fillId="0" borderId="32" xfId="0" applyFont="1" applyBorder="1" applyAlignment="1">
      <alignment vertical="center" wrapText="1"/>
    </xf>
    <xf numFmtId="0" fontId="63" fillId="0" borderId="32" xfId="0" applyFont="1" applyBorder="1" applyAlignment="1">
      <alignment horizontal="center" vertical="center"/>
    </xf>
    <xf numFmtId="0" fontId="63" fillId="0" borderId="32" xfId="0" applyFont="1" applyBorder="1" applyAlignment="1">
      <alignment vertical="center"/>
    </xf>
    <xf numFmtId="2" fontId="93" fillId="0" borderId="32" xfId="0" applyNumberFormat="1" applyFont="1" applyBorder="1" applyAlignment="1">
      <alignment horizontal="center" vertical="center"/>
    </xf>
    <xf numFmtId="2" fontId="94" fillId="4" borderId="32" xfId="0" applyNumberFormat="1" applyFont="1" applyFill="1" applyBorder="1" applyAlignment="1" applyProtection="1">
      <alignment horizontal="center" vertical="center"/>
      <protection locked="0"/>
    </xf>
    <xf numFmtId="2" fontId="67" fillId="0" borderId="32" xfId="0" applyNumberFormat="1" applyFont="1" applyBorder="1" applyAlignment="1">
      <alignment horizontal="center" vertical="center"/>
    </xf>
    <xf numFmtId="2" fontId="63" fillId="0" borderId="32" xfId="0" applyNumberFormat="1" applyFont="1" applyBorder="1" applyAlignment="1">
      <alignment horizontal="right" vertical="center"/>
    </xf>
    <xf numFmtId="2" fontId="67" fillId="0" borderId="32" xfId="0" applyNumberFormat="1" applyFont="1" applyBorder="1" applyAlignment="1">
      <alignment horizontal="right" vertical="center"/>
    </xf>
    <xf numFmtId="2" fontId="68" fillId="0" borderId="32" xfId="0" applyNumberFormat="1" applyFont="1" applyBorder="1" applyAlignment="1">
      <alignment horizontal="right" vertical="center"/>
    </xf>
    <xf numFmtId="2" fontId="95" fillId="0" borderId="32" xfId="0" applyNumberFormat="1" applyFont="1" applyBorder="1" applyAlignment="1">
      <alignment horizontal="right" vertical="center"/>
    </xf>
    <xf numFmtId="2" fontId="64" fillId="0" borderId="32" xfId="0" applyNumberFormat="1" applyFont="1" applyBorder="1" applyAlignment="1">
      <alignment horizontal="right" vertical="center"/>
    </xf>
    <xf numFmtId="0" fontId="63" fillId="0" borderId="32" xfId="0" applyFont="1" applyBorder="1" applyAlignment="1">
      <alignment horizontal="right" vertical="center" wrapText="1"/>
    </xf>
    <xf numFmtId="2" fontId="93" fillId="0" borderId="32" xfId="0" applyNumberFormat="1" applyFont="1" applyBorder="1" applyAlignment="1">
      <alignment horizontal="right" vertical="center"/>
    </xf>
    <xf numFmtId="2" fontId="94" fillId="4" borderId="32" xfId="0" applyNumberFormat="1" applyFont="1" applyFill="1" applyBorder="1" applyAlignment="1" applyProtection="1">
      <alignment horizontal="right" vertical="center"/>
      <protection locked="0"/>
    </xf>
    <xf numFmtId="2" fontId="63" fillId="0" borderId="32" xfId="0" applyNumberFormat="1" applyFont="1" applyBorder="1" applyAlignment="1">
      <alignment horizontal="right" vertical="center" wrapText="1"/>
    </xf>
    <xf numFmtId="0" fontId="63" fillId="4" borderId="32" xfId="0" applyFont="1" applyFill="1" applyBorder="1" applyAlignment="1" applyProtection="1">
      <alignment vertical="center"/>
      <protection locked="0"/>
    </xf>
    <xf numFmtId="2" fontId="68" fillId="0" borderId="32" xfId="0" applyNumberFormat="1" applyFont="1" applyBorder="1" applyAlignment="1">
      <alignment vertical="center"/>
    </xf>
    <xf numFmtId="164" fontId="93" fillId="0" borderId="32" xfId="0" applyNumberFormat="1" applyFont="1" applyBorder="1" applyAlignment="1">
      <alignment horizontal="center" vertical="center"/>
    </xf>
    <xf numFmtId="2" fontId="93" fillId="0" borderId="32" xfId="0" applyNumberFormat="1" applyFont="1" applyFill="1" applyBorder="1" applyAlignment="1">
      <alignment horizontal="center" vertical="center"/>
    </xf>
    <xf numFmtId="0" fontId="63" fillId="0" borderId="32" xfId="0" applyFont="1" applyBorder="1" applyAlignment="1">
      <alignment horizontal="left" vertical="center" wrapText="1"/>
    </xf>
    <xf numFmtId="2" fontId="63" fillId="5" borderId="32" xfId="0" applyNumberFormat="1" applyFont="1" applyFill="1" applyBorder="1" applyAlignment="1">
      <alignment horizontal="center" vertical="center"/>
    </xf>
    <xf numFmtId="165" fontId="63" fillId="0" borderId="32" xfId="0" applyNumberFormat="1" applyFont="1" applyFill="1" applyBorder="1" applyAlignment="1">
      <alignment vertical="center"/>
    </xf>
    <xf numFmtId="0" fontId="63" fillId="0" borderId="32" xfId="0" applyFont="1" applyFill="1" applyBorder="1" applyAlignment="1">
      <alignment vertical="center" wrapText="1"/>
    </xf>
    <xf numFmtId="165" fontId="63" fillId="0" borderId="32" xfId="0" applyNumberFormat="1" applyFont="1" applyBorder="1" applyAlignment="1">
      <alignment horizontal="center" vertical="center"/>
    </xf>
    <xf numFmtId="2" fontId="63" fillId="0" borderId="32" xfId="0" applyNumberFormat="1" applyFont="1" applyBorder="1" applyAlignment="1">
      <alignment vertical="center"/>
    </xf>
    <xf numFmtId="2" fontId="63" fillId="0" borderId="32" xfId="0" applyNumberFormat="1" applyFont="1" applyFill="1" applyBorder="1" applyAlignment="1">
      <alignment horizontal="right" vertical="center"/>
    </xf>
    <xf numFmtId="164" fontId="93" fillId="0" borderId="32" xfId="0" applyNumberFormat="1" applyFont="1" applyBorder="1" applyAlignment="1">
      <alignment horizontal="right" vertical="center"/>
    </xf>
    <xf numFmtId="2" fontId="94" fillId="0" borderId="32" xfId="0" applyNumberFormat="1" applyFont="1" applyBorder="1" applyAlignment="1">
      <alignment horizontal="right" vertical="center"/>
    </xf>
    <xf numFmtId="167" fontId="93" fillId="0" borderId="32" xfId="0" applyNumberFormat="1" applyFont="1" applyBorder="1" applyAlignment="1">
      <alignment horizontal="right" vertical="center"/>
    </xf>
    <xf numFmtId="167" fontId="93" fillId="0" borderId="32" xfId="0" applyNumberFormat="1" applyFont="1" applyFill="1" applyBorder="1" applyAlignment="1">
      <alignment horizontal="right" vertical="center"/>
    </xf>
    <xf numFmtId="0" fontId="67" fillId="0" borderId="32" xfId="0" applyFont="1" applyBorder="1" applyAlignment="1">
      <alignment horizontal="right" vertical="center"/>
    </xf>
    <xf numFmtId="0" fontId="63" fillId="0" borderId="32" xfId="0" applyFont="1" applyBorder="1" applyAlignment="1">
      <alignment horizontal="right" vertical="center"/>
    </xf>
    <xf numFmtId="0" fontId="68" fillId="0" borderId="32" xfId="0" applyFont="1" applyBorder="1" applyAlignment="1">
      <alignment horizontal="right" vertical="center"/>
    </xf>
    <xf numFmtId="2" fontId="94" fillId="0" borderId="32" xfId="0" applyNumberFormat="1" applyFont="1" applyFill="1" applyBorder="1" applyAlignment="1">
      <alignment horizontal="right" vertical="center"/>
    </xf>
    <xf numFmtId="167" fontId="93" fillId="0" borderId="32" xfId="0" applyNumberFormat="1" applyFont="1" applyBorder="1" applyAlignment="1">
      <alignment horizontal="center" vertical="center"/>
    </xf>
    <xf numFmtId="2" fontId="97" fillId="0" borderId="32" xfId="0" applyNumberFormat="1" applyFont="1" applyBorder="1" applyAlignment="1">
      <alignment vertical="center"/>
    </xf>
    <xf numFmtId="165" fontId="63" fillId="0" borderId="33" xfId="0" applyNumberFormat="1" applyFont="1" applyBorder="1" applyAlignment="1">
      <alignment vertical="center"/>
    </xf>
    <xf numFmtId="0" fontId="63" fillId="0" borderId="33" xfId="0" applyFont="1" applyBorder="1" applyAlignment="1">
      <alignment horizontal="center" vertical="center"/>
    </xf>
    <xf numFmtId="2" fontId="97" fillId="0" borderId="33" xfId="0" applyNumberFormat="1" applyFont="1" applyBorder="1" applyAlignment="1">
      <alignment vertical="center"/>
    </xf>
    <xf numFmtId="2" fontId="94" fillId="4" borderId="33" xfId="0" applyNumberFormat="1" applyFont="1" applyFill="1" applyBorder="1" applyAlignment="1" applyProtection="1">
      <alignment horizontal="center" vertical="center"/>
      <protection locked="0"/>
    </xf>
    <xf numFmtId="2" fontId="67" fillId="0" borderId="33" xfId="0" applyNumberFormat="1" applyFont="1" applyBorder="1" applyAlignment="1">
      <alignment horizontal="center" vertical="center"/>
    </xf>
    <xf numFmtId="2" fontId="63" fillId="0" borderId="33" xfId="0" applyNumberFormat="1" applyFont="1" applyBorder="1" applyAlignment="1">
      <alignment vertical="center"/>
    </xf>
    <xf numFmtId="2" fontId="93" fillId="0" borderId="33" xfId="0" applyNumberFormat="1" applyFont="1" applyBorder="1" applyAlignment="1">
      <alignment horizontal="right" vertical="center"/>
    </xf>
    <xf numFmtId="2" fontId="94" fillId="4" borderId="33" xfId="0" applyNumberFormat="1" applyFont="1" applyFill="1" applyBorder="1" applyAlignment="1" applyProtection="1">
      <alignment horizontal="right" vertical="center"/>
      <protection locked="0"/>
    </xf>
    <xf numFmtId="2" fontId="67" fillId="0" borderId="33" xfId="0" applyNumberFormat="1" applyFont="1" applyBorder="1" applyAlignment="1">
      <alignment horizontal="right" vertical="center"/>
    </xf>
    <xf numFmtId="2" fontId="68" fillId="0" borderId="33" xfId="0" applyNumberFormat="1" applyFont="1" applyBorder="1" applyAlignment="1">
      <alignment horizontal="right" vertical="center"/>
    </xf>
    <xf numFmtId="0" fontId="70" fillId="0" borderId="0" xfId="0" applyFont="1" applyAlignment="1">
      <alignment vertical="center"/>
    </xf>
    <xf numFmtId="0" fontId="70" fillId="0" borderId="0" xfId="0" applyFont="1" applyFill="1" applyAlignment="1">
      <alignment vertical="center"/>
    </xf>
    <xf numFmtId="0" fontId="101" fillId="0" borderId="0" xfId="0" applyFont="1" applyAlignment="1">
      <alignment vertical="center"/>
    </xf>
    <xf numFmtId="2" fontId="98" fillId="0" borderId="32" xfId="0" applyNumberFormat="1" applyFont="1" applyBorder="1" applyAlignment="1">
      <alignment horizontal="center" vertical="center"/>
    </xf>
    <xf numFmtId="0" fontId="98" fillId="0" borderId="32" xfId="0" applyFont="1" applyBorder="1" applyAlignment="1">
      <alignment vertical="center" wrapText="1"/>
    </xf>
    <xf numFmtId="2" fontId="99" fillId="0" borderId="32" xfId="0" applyNumberFormat="1" applyFont="1" applyBorder="1" applyAlignment="1">
      <alignment horizontal="center" vertical="center"/>
    </xf>
    <xf numFmtId="2" fontId="64" fillId="0" borderId="32" xfId="0" applyNumberFormat="1" applyFont="1" applyBorder="1" applyAlignment="1" applyProtection="1">
      <alignment horizontal="center" vertical="center"/>
      <protection locked="0"/>
    </xf>
    <xf numFmtId="2" fontId="100" fillId="0" borderId="32" xfId="0" applyNumberFormat="1" applyFont="1" applyBorder="1" applyAlignment="1">
      <alignment horizontal="center" vertical="center"/>
    </xf>
    <xf numFmtId="2" fontId="94" fillId="0" borderId="32" xfId="0" applyNumberFormat="1" applyFont="1" applyBorder="1" applyAlignment="1" applyProtection="1">
      <alignment horizontal="right" vertical="center"/>
      <protection locked="0"/>
    </xf>
    <xf numFmtId="2" fontId="68" fillId="2" borderId="32" xfId="0" applyNumberFormat="1" applyFont="1" applyFill="1" applyBorder="1" applyAlignment="1">
      <alignment horizontal="right" vertical="center"/>
    </xf>
    <xf numFmtId="0" fontId="63" fillId="0" borderId="32" xfId="0" applyFont="1" applyBorder="1" applyAlignment="1" applyProtection="1">
      <alignment vertical="center"/>
      <protection locked="0"/>
    </xf>
    <xf numFmtId="0" fontId="93" fillId="0" borderId="32" xfId="0" applyFont="1" applyBorder="1" applyAlignment="1">
      <alignment horizontal="right" vertical="center"/>
    </xf>
    <xf numFmtId="0" fontId="94" fillId="0" borderId="32" xfId="0" applyFont="1" applyBorder="1" applyAlignment="1" applyProtection="1">
      <alignment horizontal="right" vertical="center"/>
      <protection locked="0"/>
    </xf>
    <xf numFmtId="164" fontId="99" fillId="0" borderId="32" xfId="0" applyNumberFormat="1" applyFont="1" applyBorder="1" applyAlignment="1">
      <alignment horizontal="center" vertical="center"/>
    </xf>
    <xf numFmtId="2" fontId="63" fillId="0" borderId="33" xfId="0" applyNumberFormat="1" applyFont="1" applyBorder="1" applyAlignment="1">
      <alignment horizontal="center" vertical="center"/>
    </xf>
    <xf numFmtId="0" fontId="63" fillId="0" borderId="33" xfId="0" applyFont="1" applyBorder="1" applyAlignment="1">
      <alignment vertical="center" wrapText="1"/>
    </xf>
    <xf numFmtId="164" fontId="99" fillId="0" borderId="33" xfId="0" applyNumberFormat="1" applyFont="1" applyBorder="1" applyAlignment="1">
      <alignment horizontal="center" vertical="center"/>
    </xf>
    <xf numFmtId="2" fontId="64" fillId="0" borderId="33" xfId="0" applyNumberFormat="1" applyFont="1" applyBorder="1" applyAlignment="1" applyProtection="1">
      <alignment horizontal="center" vertical="center"/>
      <protection locked="0"/>
    </xf>
    <xf numFmtId="2" fontId="100" fillId="0" borderId="33" xfId="0" applyNumberFormat="1" applyFont="1" applyBorder="1" applyAlignment="1">
      <alignment horizontal="center" vertical="center"/>
    </xf>
    <xf numFmtId="2" fontId="63" fillId="0" borderId="33" xfId="0" applyNumberFormat="1" applyFont="1" applyBorder="1" applyAlignment="1">
      <alignment horizontal="right" vertical="center"/>
    </xf>
    <xf numFmtId="2" fontId="94" fillId="0" borderId="33" xfId="0" applyNumberFormat="1" applyFont="1" applyBorder="1" applyAlignment="1" applyProtection="1">
      <alignment horizontal="right" vertical="center"/>
      <protection locked="0"/>
    </xf>
    <xf numFmtId="2" fontId="98" fillId="0" borderId="57" xfId="0" applyNumberFormat="1" applyFont="1" applyBorder="1" applyAlignment="1">
      <alignment horizontal="center" vertical="center"/>
    </xf>
    <xf numFmtId="0" fontId="98" fillId="0" borderId="57" xfId="0" applyFont="1" applyBorder="1" applyAlignment="1">
      <alignment vertical="center" wrapText="1"/>
    </xf>
    <xf numFmtId="0" fontId="94" fillId="0" borderId="57" xfId="0" applyFont="1" applyBorder="1" applyAlignment="1">
      <alignment vertical="center"/>
    </xf>
    <xf numFmtId="0" fontId="67" fillId="0" borderId="57" xfId="0" applyFont="1" applyBorder="1" applyAlignment="1">
      <alignment vertical="center"/>
    </xf>
    <xf numFmtId="2" fontId="94" fillId="0" borderId="32" xfId="0" applyNumberFormat="1" applyFont="1" applyFill="1" applyBorder="1" applyAlignment="1" applyProtection="1">
      <alignment horizontal="right" vertical="center"/>
      <protection locked="0"/>
    </xf>
    <xf numFmtId="2" fontId="70" fillId="0" borderId="0" xfId="0" applyNumberFormat="1" applyFont="1" applyAlignment="1">
      <alignment vertical="center"/>
    </xf>
    <xf numFmtId="165" fontId="66" fillId="0" borderId="0" xfId="0" applyNumberFormat="1" applyFont="1" applyBorder="1" applyAlignment="1">
      <alignment horizontal="center" vertical="center" wrapText="1"/>
    </xf>
    <xf numFmtId="167" fontId="55" fillId="0" borderId="1" xfId="0" applyNumberFormat="1" applyFont="1" applyBorder="1" applyAlignment="1">
      <alignment horizontal="right" vertical="center"/>
    </xf>
    <xf numFmtId="2" fontId="55" fillId="0" borderId="1" xfId="0" applyNumberFormat="1" applyFont="1" applyBorder="1" applyAlignment="1">
      <alignment horizontal="right" vertical="center"/>
    </xf>
    <xf numFmtId="167" fontId="102" fillId="0" borderId="1" xfId="0" applyNumberFormat="1" applyFont="1" applyFill="1" applyBorder="1" applyAlignment="1">
      <alignment horizontal="right" vertical="center"/>
    </xf>
    <xf numFmtId="2" fontId="102" fillId="0" borderId="1" xfId="0" applyNumberFormat="1" applyFont="1" applyFill="1" applyBorder="1" applyAlignment="1">
      <alignment horizontal="right" vertical="center"/>
    </xf>
    <xf numFmtId="0" fontId="51" fillId="0" borderId="0" xfId="0" applyFont="1" applyAlignment="1">
      <alignment vertical="center"/>
    </xf>
    <xf numFmtId="0" fontId="55" fillId="0" borderId="0" xfId="0" applyFont="1" applyAlignment="1">
      <alignment vertical="center"/>
    </xf>
    <xf numFmtId="0" fontId="51" fillId="0" borderId="0" xfId="0" applyFont="1" applyBorder="1" applyAlignment="1">
      <alignment horizontal="center" vertical="center"/>
    </xf>
    <xf numFmtId="0" fontId="51" fillId="0" borderId="0" xfId="0" applyFont="1" applyBorder="1" applyAlignment="1">
      <alignment vertical="center"/>
    </xf>
    <xf numFmtId="2" fontId="51" fillId="0" borderId="0" xfId="0" applyNumberFormat="1" applyFont="1" applyBorder="1" applyAlignment="1">
      <alignment vertical="center"/>
    </xf>
    <xf numFmtId="0" fontId="55" fillId="0" borderId="1" xfId="0" applyFont="1" applyBorder="1" applyAlignment="1">
      <alignment horizontal="center" vertical="center"/>
    </xf>
    <xf numFmtId="2" fontId="51" fillId="0" borderId="1" xfId="0" applyNumberFormat="1" applyFont="1" applyBorder="1" applyAlignment="1">
      <alignment horizontal="center" vertical="center"/>
    </xf>
    <xf numFmtId="2" fontId="51" fillId="0" borderId="1" xfId="0" applyNumberFormat="1" applyFont="1" applyFill="1" applyBorder="1" applyAlignment="1" applyProtection="1">
      <alignment horizontal="center" vertical="center"/>
      <protection locked="0"/>
    </xf>
    <xf numFmtId="0" fontId="103" fillId="2" borderId="1" xfId="0" applyFont="1" applyFill="1" applyBorder="1" applyAlignment="1">
      <alignment vertical="center" wrapText="1"/>
    </xf>
    <xf numFmtId="0" fontId="70" fillId="0" borderId="1" xfId="0" applyFont="1" applyBorder="1" applyAlignment="1">
      <alignment vertical="center"/>
    </xf>
    <xf numFmtId="0" fontId="70" fillId="2" borderId="1" xfId="0" applyFont="1" applyFill="1" applyBorder="1" applyAlignment="1">
      <alignment vertical="center" textRotation="90"/>
    </xf>
    <xf numFmtId="0" fontId="103" fillId="2" borderId="1" xfId="0" applyFont="1" applyFill="1" applyBorder="1" applyAlignment="1">
      <alignment vertical="center"/>
    </xf>
    <xf numFmtId="0" fontId="70" fillId="2" borderId="1" xfId="0" applyFont="1" applyFill="1" applyBorder="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3" fillId="2" borderId="1" xfId="0" applyFont="1" applyFill="1" applyBorder="1" applyAlignment="1">
      <alignment vertical="center"/>
    </xf>
    <xf numFmtId="0" fontId="104" fillId="2" borderId="1" xfId="0" applyFont="1" applyFill="1" applyBorder="1" applyAlignment="1">
      <alignment vertical="center"/>
    </xf>
    <xf numFmtId="0" fontId="105" fillId="2" borderId="1" xfId="0" applyFont="1" applyFill="1" applyBorder="1" applyAlignment="1">
      <alignment vertical="center" wrapText="1"/>
    </xf>
    <xf numFmtId="0" fontId="104" fillId="2" borderId="1" xfId="0" applyFont="1" applyFill="1" applyBorder="1" applyAlignment="1">
      <alignment vertical="center" textRotation="90"/>
    </xf>
    <xf numFmtId="0" fontId="0" fillId="0" borderId="69" xfId="0" applyBorder="1"/>
    <xf numFmtId="0" fontId="0" fillId="0" borderId="50" xfId="0" applyBorder="1"/>
    <xf numFmtId="0" fontId="0" fillId="0" borderId="49" xfId="0" applyBorder="1"/>
    <xf numFmtId="0" fontId="0" fillId="0" borderId="13" xfId="0" applyBorder="1"/>
    <xf numFmtId="0" fontId="0" fillId="0" borderId="11" xfId="0" applyBorder="1"/>
    <xf numFmtId="0" fontId="0" fillId="0" borderId="20" xfId="0" applyBorder="1"/>
    <xf numFmtId="0" fontId="0" fillId="0" borderId="19" xfId="0" applyBorder="1"/>
    <xf numFmtId="0" fontId="0" fillId="0" borderId="18" xfId="0" applyBorder="1"/>
    <xf numFmtId="0" fontId="87" fillId="0" borderId="32" xfId="0" applyFont="1" applyBorder="1" applyAlignment="1">
      <alignment horizontal="left" vertical="center"/>
    </xf>
    <xf numFmtId="0" fontId="89" fillId="0" borderId="64" xfId="0" applyFont="1" applyBorder="1" applyAlignment="1">
      <alignment vertical="center"/>
    </xf>
    <xf numFmtId="0" fontId="89" fillId="0" borderId="32" xfId="0" applyFont="1" applyBorder="1" applyAlignment="1">
      <alignment vertical="center"/>
    </xf>
    <xf numFmtId="0" fontId="89" fillId="0" borderId="32" xfId="0" applyFont="1" applyBorder="1" applyAlignment="1">
      <alignment vertical="center" wrapText="1"/>
    </xf>
    <xf numFmtId="0" fontId="60" fillId="0" borderId="13" xfId="0" applyFont="1" applyBorder="1" applyAlignment="1">
      <alignment horizontal="center"/>
    </xf>
    <xf numFmtId="0" fontId="60" fillId="0" borderId="0" xfId="0" applyFont="1" applyBorder="1" applyAlignment="1">
      <alignment horizontal="center"/>
    </xf>
    <xf numFmtId="0" fontId="60" fillId="0" borderId="11" xfId="0" applyFont="1" applyBorder="1" applyAlignment="1">
      <alignment horizontal="center"/>
    </xf>
    <xf numFmtId="0" fontId="106" fillId="0" borderId="13" xfId="0" applyFont="1" applyBorder="1" applyAlignment="1">
      <alignment horizontal="center"/>
    </xf>
    <xf numFmtId="0" fontId="106" fillId="0" borderId="0" xfId="0" applyFont="1" applyBorder="1" applyAlignment="1">
      <alignment horizontal="center"/>
    </xf>
    <xf numFmtId="0" fontId="106" fillId="0" borderId="11" xfId="0" applyFont="1" applyBorder="1" applyAlignment="1">
      <alignment horizontal="center"/>
    </xf>
    <xf numFmtId="0" fontId="24" fillId="0" borderId="13" xfId="0" applyFont="1" applyBorder="1" applyAlignment="1">
      <alignment horizontal="center"/>
    </xf>
    <xf numFmtId="0" fontId="24" fillId="0" borderId="0" xfId="0" applyFont="1" applyBorder="1" applyAlignment="1">
      <alignment horizontal="center"/>
    </xf>
    <xf numFmtId="0" fontId="24" fillId="0" borderId="11" xfId="0" applyFont="1" applyBorder="1" applyAlignment="1">
      <alignment horizontal="center"/>
    </xf>
    <xf numFmtId="0" fontId="51" fillId="8" borderId="53" xfId="0" applyFont="1" applyFill="1" applyBorder="1" applyAlignment="1">
      <alignment horizontal="center"/>
    </xf>
    <xf numFmtId="0" fontId="51" fillId="8" borderId="54" xfId="0" applyFont="1" applyFill="1" applyBorder="1" applyAlignment="1">
      <alignment horizontal="center" vertical="center"/>
    </xf>
    <xf numFmtId="0" fontId="51" fillId="8" borderId="55" xfId="0" applyFont="1" applyFill="1" applyBorder="1" applyAlignment="1">
      <alignment horizontal="center" vertical="center"/>
    </xf>
    <xf numFmtId="0" fontId="51" fillId="8" borderId="56" xfId="0" applyFont="1" applyFill="1" applyBorder="1" applyAlignment="1">
      <alignment horizontal="center" vertical="center"/>
    </xf>
    <xf numFmtId="0" fontId="55" fillId="8" borderId="54" xfId="0" applyFont="1" applyFill="1" applyBorder="1" applyAlignment="1">
      <alignment horizontal="center"/>
    </xf>
    <xf numFmtId="0" fontId="55" fillId="8" borderId="55" xfId="0" applyFont="1" applyFill="1" applyBorder="1" applyAlignment="1">
      <alignment horizontal="center"/>
    </xf>
    <xf numFmtId="0" fontId="55" fillId="8" borderId="56" xfId="0" applyFont="1" applyFill="1" applyBorder="1" applyAlignment="1">
      <alignment horizontal="center"/>
    </xf>
    <xf numFmtId="0" fontId="51" fillId="0" borderId="53" xfId="0" applyFont="1" applyBorder="1" applyAlignment="1">
      <alignment horizontal="center"/>
    </xf>
    <xf numFmtId="0" fontId="63" fillId="0" borderId="53" xfId="0" applyFont="1" applyFill="1" applyBorder="1" applyAlignment="1">
      <alignment horizontal="center"/>
    </xf>
    <xf numFmtId="0" fontId="68" fillId="0" borderId="53" xfId="0" applyFont="1" applyBorder="1" applyAlignment="1">
      <alignment horizontal="center"/>
    </xf>
    <xf numFmtId="0" fontId="63" fillId="0" borderId="53" xfId="0" applyFont="1" applyFill="1" applyBorder="1" applyAlignment="1">
      <alignment horizontal="center" vertical="center" wrapText="1"/>
    </xf>
    <xf numFmtId="0" fontId="73" fillId="0" borderId="0" xfId="0" applyFont="1" applyBorder="1" applyAlignment="1">
      <alignment horizontal="center"/>
    </xf>
    <xf numFmtId="0" fontId="72" fillId="0" borderId="0" xfId="0" applyFont="1" applyAlignment="1">
      <alignment horizontal="center"/>
    </xf>
    <xf numFmtId="0" fontId="60" fillId="0" borderId="0" xfId="0" applyFont="1" applyAlignment="1">
      <alignment horizontal="center"/>
    </xf>
    <xf numFmtId="0" fontId="53" fillId="3" borderId="0" xfId="0" applyFont="1" applyFill="1" applyBorder="1" applyAlignment="1">
      <alignment horizontal="center"/>
    </xf>
    <xf numFmtId="0" fontId="57" fillId="3" borderId="53" xfId="0" applyFont="1" applyFill="1" applyBorder="1" applyAlignment="1">
      <alignment horizontal="center" vertical="center"/>
    </xf>
    <xf numFmtId="2" fontId="54" fillId="3" borderId="53" xfId="0" applyNumberFormat="1" applyFont="1" applyFill="1" applyBorder="1" applyAlignment="1">
      <alignment horizontal="center" vertical="center"/>
    </xf>
    <xf numFmtId="0" fontId="54" fillId="3" borderId="53" xfId="0" applyFont="1" applyFill="1" applyBorder="1" applyAlignment="1">
      <alignment horizontal="center" vertical="center"/>
    </xf>
    <xf numFmtId="0" fontId="54" fillId="3" borderId="53" xfId="0" applyFont="1" applyFill="1" applyBorder="1" applyAlignment="1">
      <alignment horizontal="left" vertical="center"/>
    </xf>
    <xf numFmtId="0" fontId="57" fillId="3" borderId="53" xfId="0" applyFont="1" applyFill="1" applyBorder="1" applyAlignment="1">
      <alignment horizontal="left" vertical="center"/>
    </xf>
    <xf numFmtId="0" fontId="58" fillId="3" borderId="0" xfId="0" applyFont="1" applyFill="1" applyBorder="1" applyAlignment="1">
      <alignment horizontal="center"/>
    </xf>
    <xf numFmtId="0" fontId="52" fillId="3" borderId="0" xfId="0" applyFont="1" applyFill="1" applyBorder="1" applyAlignment="1">
      <alignment horizontal="center"/>
    </xf>
    <xf numFmtId="0" fontId="57" fillId="3" borderId="53" xfId="0" applyFont="1" applyFill="1" applyBorder="1" applyAlignment="1">
      <alignment horizontal="right" vertical="center"/>
    </xf>
    <xf numFmtId="0" fontId="63" fillId="0" borderId="57" xfId="0" applyFont="1" applyFill="1" applyBorder="1" applyAlignment="1">
      <alignment horizontal="center" vertical="center"/>
    </xf>
    <xf numFmtId="0" fontId="59" fillId="0" borderId="0" xfId="0" applyFont="1" applyAlignment="1">
      <alignment horizontal="center"/>
    </xf>
    <xf numFmtId="0" fontId="78" fillId="0" borderId="0" xfId="0" applyFont="1" applyBorder="1" applyAlignment="1">
      <alignment horizontal="center"/>
    </xf>
    <xf numFmtId="0" fontId="76" fillId="0" borderId="37" xfId="0" applyFont="1" applyBorder="1" applyAlignment="1">
      <alignment horizontal="center"/>
    </xf>
    <xf numFmtId="0" fontId="74" fillId="0" borderId="0" xfId="0" applyFont="1" applyAlignment="1">
      <alignment horizontal="center"/>
    </xf>
    <xf numFmtId="2" fontId="79" fillId="0" borderId="32" xfId="0" applyNumberFormat="1" applyFont="1" applyFill="1" applyBorder="1" applyAlignment="1">
      <alignment horizontal="center" vertical="center" wrapText="1"/>
    </xf>
    <xf numFmtId="0" fontId="79" fillId="0" borderId="57" xfId="0" applyFont="1" applyFill="1" applyBorder="1" applyAlignment="1">
      <alignment horizontal="center" vertical="center"/>
    </xf>
    <xf numFmtId="0" fontId="55" fillId="0" borderId="0" xfId="0" applyFont="1" applyBorder="1" applyAlignment="1">
      <alignment horizontal="center"/>
    </xf>
    <xf numFmtId="165" fontId="66" fillId="0" borderId="37" xfId="0" applyNumberFormat="1" applyFont="1" applyBorder="1" applyAlignment="1">
      <alignment horizontal="center" wrapText="1"/>
    </xf>
    <xf numFmtId="0" fontId="81" fillId="0" borderId="0" xfId="0" applyFont="1" applyBorder="1" applyAlignment="1">
      <alignment horizontal="center"/>
    </xf>
    <xf numFmtId="0" fontId="87" fillId="0" borderId="32" xfId="0" applyFont="1" applyBorder="1" applyAlignment="1">
      <alignment horizontal="left" vertical="center"/>
    </xf>
    <xf numFmtId="0" fontId="90" fillId="0" borderId="0" xfId="0" applyFont="1" applyAlignment="1">
      <alignment horizontal="center"/>
    </xf>
    <xf numFmtId="0" fontId="83" fillId="0" borderId="0" xfId="0" applyFont="1" applyAlignment="1">
      <alignment horizontal="center"/>
    </xf>
    <xf numFmtId="0" fontId="91" fillId="0" borderId="0" xfId="0" applyFont="1" applyBorder="1" applyAlignment="1">
      <alignment horizontal="center"/>
    </xf>
    <xf numFmtId="0" fontId="86" fillId="0" borderId="1" xfId="0" applyFont="1" applyBorder="1" applyAlignment="1">
      <alignment horizontal="center"/>
    </xf>
    <xf numFmtId="0" fontId="87" fillId="0" borderId="57" xfId="0" applyFont="1" applyBorder="1" applyAlignment="1">
      <alignment horizontal="left" vertical="center"/>
    </xf>
    <xf numFmtId="0" fontId="87" fillId="0" borderId="8" xfId="0" applyFont="1" applyBorder="1" applyAlignment="1">
      <alignment horizontal="center"/>
    </xf>
    <xf numFmtId="0" fontId="87" fillId="0" borderId="7" xfId="0" applyFont="1" applyBorder="1" applyAlignment="1">
      <alignment horizontal="center" vertical="center"/>
    </xf>
    <xf numFmtId="0" fontId="87" fillId="0" borderId="39" xfId="0" applyFont="1" applyBorder="1" applyAlignment="1">
      <alignment horizontal="center" vertical="center"/>
    </xf>
    <xf numFmtId="0" fontId="87" fillId="0" borderId="58" xfId="0" applyFont="1" applyBorder="1" applyAlignment="1">
      <alignment horizontal="center" vertical="center"/>
    </xf>
    <xf numFmtId="0" fontId="87" fillId="0" borderId="0" xfId="0" applyFont="1" applyBorder="1" applyAlignment="1">
      <alignment horizontal="center"/>
    </xf>
    <xf numFmtId="0" fontId="86" fillId="0" borderId="0" xfId="0" applyFont="1" applyBorder="1" applyAlignment="1">
      <alignment horizontal="center"/>
    </xf>
    <xf numFmtId="0" fontId="85" fillId="0" borderId="0" xfId="0" applyFont="1" applyBorder="1" applyAlignment="1">
      <alignment horizontal="center"/>
    </xf>
    <xf numFmtId="0" fontId="86" fillId="0" borderId="0" xfId="0" applyFont="1"/>
    <xf numFmtId="0" fontId="86" fillId="0" borderId="38" xfId="0" applyFont="1" applyBorder="1"/>
    <xf numFmtId="0" fontId="66" fillId="0" borderId="0" xfId="0" applyFont="1" applyFill="1" applyBorder="1" applyAlignment="1">
      <alignment horizontal="center" vertical="center"/>
    </xf>
    <xf numFmtId="0" fontId="66" fillId="0" borderId="38" xfId="0" applyFont="1" applyFill="1" applyBorder="1" applyAlignment="1">
      <alignment horizontal="center" vertical="center"/>
    </xf>
    <xf numFmtId="0" fontId="63" fillId="0" borderId="1" xfId="0" applyFont="1" applyBorder="1" applyAlignment="1">
      <alignment horizontal="center" vertical="center"/>
    </xf>
    <xf numFmtId="2" fontId="63" fillId="0" borderId="32" xfId="0" applyNumberFormat="1" applyFont="1" applyBorder="1" applyAlignment="1">
      <alignment horizontal="right" vertical="center"/>
    </xf>
    <xf numFmtId="2" fontId="63" fillId="0" borderId="32" xfId="0" applyNumberFormat="1" applyFont="1" applyBorder="1" applyAlignment="1">
      <alignment horizontal="center" vertical="center" wrapText="1"/>
    </xf>
    <xf numFmtId="0" fontId="66" fillId="0" borderId="0" xfId="0" applyFont="1" applyFill="1" applyBorder="1" applyAlignment="1">
      <alignment horizontal="center"/>
    </xf>
    <xf numFmtId="0" fontId="75" fillId="0" borderId="1" xfId="0" applyFont="1" applyBorder="1" applyAlignment="1">
      <alignment horizontal="center" vertical="center"/>
    </xf>
    <xf numFmtId="2" fontId="68" fillId="0" borderId="32" xfId="0" applyNumberFormat="1" applyFont="1" applyBorder="1" applyAlignment="1">
      <alignment horizontal="right" vertical="center"/>
    </xf>
    <xf numFmtId="0" fontId="63" fillId="0" borderId="32" xfId="0" applyFont="1" applyBorder="1" applyAlignment="1">
      <alignment horizontal="center" vertical="center"/>
    </xf>
    <xf numFmtId="2" fontId="63" fillId="0" borderId="32" xfId="0" applyNumberFormat="1" applyFont="1" applyBorder="1" applyAlignment="1">
      <alignment horizontal="right" vertical="center" wrapText="1"/>
    </xf>
    <xf numFmtId="0" fontId="51" fillId="0" borderId="1" xfId="0" applyFont="1" applyBorder="1" applyAlignment="1">
      <alignment horizontal="center" vertical="center"/>
    </xf>
    <xf numFmtId="0" fontId="59" fillId="0" borderId="0" xfId="0" applyFont="1" applyFill="1" applyAlignment="1">
      <alignment horizontal="center"/>
    </xf>
    <xf numFmtId="0" fontId="63" fillId="0" borderId="8" xfId="0" applyFont="1" applyBorder="1" applyAlignment="1">
      <alignment horizontal="center" vertical="center"/>
    </xf>
    <xf numFmtId="0" fontId="75" fillId="0" borderId="34" xfId="0" applyFont="1" applyBorder="1" applyAlignment="1">
      <alignment horizontal="center" vertical="center"/>
    </xf>
    <xf numFmtId="0" fontId="75" fillId="0" borderId="36" xfId="0" applyFont="1" applyBorder="1" applyAlignment="1">
      <alignment horizontal="center" vertical="center"/>
    </xf>
    <xf numFmtId="0" fontId="75" fillId="0" borderId="35" xfId="0" applyFont="1" applyBorder="1" applyAlignment="1">
      <alignment horizontal="center" vertical="center"/>
    </xf>
    <xf numFmtId="0" fontId="71" fillId="0" borderId="0" xfId="0" applyFont="1" applyAlignment="1">
      <alignment horizontal="center" vertical="center"/>
    </xf>
    <xf numFmtId="0" fontId="60" fillId="0" borderId="0" xfId="0" applyFont="1" applyAlignment="1">
      <alignment horizontal="center" vertical="center"/>
    </xf>
    <xf numFmtId="0" fontId="59" fillId="0" borderId="0" xfId="0" applyFont="1" applyAlignment="1">
      <alignment horizontal="center" vertical="center"/>
    </xf>
    <xf numFmtId="0" fontId="66" fillId="0" borderId="0" xfId="0" applyFont="1" applyFill="1" applyAlignment="1">
      <alignment horizontal="center" vertical="center"/>
    </xf>
    <xf numFmtId="0" fontId="70" fillId="0" borderId="0" xfId="0" applyFont="1" applyFill="1" applyAlignment="1">
      <alignment horizontal="center" vertical="center"/>
    </xf>
    <xf numFmtId="0" fontId="42" fillId="0" borderId="0" xfId="0" applyFont="1" applyAlignment="1">
      <alignment horizontal="center"/>
    </xf>
    <xf numFmtId="0" fontId="32" fillId="0" borderId="0" xfId="0" applyFont="1" applyAlignment="1">
      <alignment horizontal="center"/>
    </xf>
    <xf numFmtId="0" fontId="35" fillId="0" borderId="0" xfId="0" applyFont="1" applyAlignment="1">
      <alignment horizontal="center"/>
    </xf>
    <xf numFmtId="0" fontId="33" fillId="0" borderId="0" xfId="0" applyFont="1" applyAlignment="1">
      <alignment horizontal="center"/>
    </xf>
    <xf numFmtId="0" fontId="34" fillId="0" borderId="0" xfId="0" applyFont="1" applyAlignment="1">
      <alignment horizontal="center"/>
    </xf>
    <xf numFmtId="0" fontId="15" fillId="0" borderId="0" xfId="0" applyFont="1" applyAlignment="1">
      <alignment horizontal="center"/>
    </xf>
    <xf numFmtId="0" fontId="0" fillId="0" borderId="1" xfId="0" applyBorder="1" applyAlignment="1">
      <alignment horizontal="center"/>
    </xf>
    <xf numFmtId="0" fontId="0" fillId="0" borderId="8" xfId="0" applyBorder="1" applyAlignment="1">
      <alignment horizontal="center" vertical="center"/>
    </xf>
    <xf numFmtId="0" fontId="0" fillId="0" borderId="2" xfId="0" applyBorder="1" applyAlignment="1">
      <alignment horizontal="center" vertical="center"/>
    </xf>
    <xf numFmtId="0" fontId="6" fillId="0" borderId="0" xfId="0" applyFont="1" applyAlignment="1">
      <alignment horizontal="center"/>
    </xf>
    <xf numFmtId="0" fontId="8" fillId="0" borderId="0" xfId="0" applyFont="1" applyAlignment="1">
      <alignment horizontal="center"/>
    </xf>
    <xf numFmtId="0" fontId="0" fillId="0" borderId="0" xfId="0" applyAlignment="1">
      <alignment horizontal="center"/>
    </xf>
    <xf numFmtId="0" fontId="13" fillId="0" borderId="0" xfId="0" applyFont="1" applyAlignment="1">
      <alignment horizontal="center"/>
    </xf>
    <xf numFmtId="0" fontId="24" fillId="0" borderId="0" xfId="0" applyFont="1" applyAlignment="1">
      <alignment horizontal="center"/>
    </xf>
    <xf numFmtId="0" fontId="38" fillId="0" borderId="34" xfId="0" applyFont="1" applyBorder="1" applyAlignment="1">
      <alignment horizontal="center"/>
    </xf>
    <xf numFmtId="0" fontId="38" fillId="0" borderId="36" xfId="0" applyFont="1" applyBorder="1" applyAlignment="1">
      <alignment horizontal="center"/>
    </xf>
    <xf numFmtId="0" fontId="38" fillId="0" borderId="35" xfId="0" applyFont="1" applyBorder="1" applyAlignment="1">
      <alignment horizontal="center"/>
    </xf>
    <xf numFmtId="0" fontId="40" fillId="0" borderId="0" xfId="0" applyFont="1" applyAlignment="1">
      <alignment horizontal="center"/>
    </xf>
    <xf numFmtId="0" fontId="37" fillId="0" borderId="0" xfId="0" applyFont="1" applyAlignment="1">
      <alignment horizontal="center"/>
    </xf>
    <xf numFmtId="0" fontId="33" fillId="0" borderId="37" xfId="0" applyFont="1" applyBorder="1" applyAlignment="1">
      <alignment horizontal="center"/>
    </xf>
    <xf numFmtId="2" fontId="38" fillId="0" borderId="34" xfId="0" applyNumberFormat="1" applyFont="1" applyBorder="1" applyAlignment="1">
      <alignment horizontal="center"/>
    </xf>
    <xf numFmtId="2" fontId="38" fillId="0" borderId="36" xfId="0" applyNumberFormat="1" applyFont="1" applyBorder="1" applyAlignment="1">
      <alignment horizontal="center"/>
    </xf>
    <xf numFmtId="2" fontId="38" fillId="0" borderId="35" xfId="0" applyNumberFormat="1" applyFont="1" applyBorder="1" applyAlignment="1">
      <alignment horizontal="center"/>
    </xf>
    <xf numFmtId="0" fontId="30" fillId="0" borderId="1" xfId="0" applyFont="1" applyBorder="1" applyAlignment="1">
      <alignment horizontal="left"/>
    </xf>
    <xf numFmtId="0" fontId="38" fillId="0" borderId="34" xfId="0" applyFont="1" applyFill="1" applyBorder="1" applyAlignment="1">
      <alignment horizontal="center"/>
    </xf>
    <xf numFmtId="0" fontId="38" fillId="0" borderId="36" xfId="0" applyFont="1" applyFill="1" applyBorder="1" applyAlignment="1">
      <alignment horizontal="center"/>
    </xf>
    <xf numFmtId="0" fontId="38" fillId="0" borderId="35" xfId="0" applyFont="1" applyFill="1" applyBorder="1" applyAlignment="1">
      <alignment horizontal="center"/>
    </xf>
    <xf numFmtId="0" fontId="38" fillId="0" borderId="1" xfId="0" applyFont="1" applyFill="1" applyBorder="1" applyAlignment="1">
      <alignment horizontal="center"/>
    </xf>
    <xf numFmtId="0" fontId="30" fillId="0" borderId="0" xfId="0" applyFont="1" applyBorder="1" applyAlignment="1">
      <alignment horizontal="left"/>
    </xf>
    <xf numFmtId="0" fontId="30" fillId="0" borderId="37" xfId="0" applyFont="1" applyBorder="1" applyAlignment="1">
      <alignment horizontal="center"/>
    </xf>
    <xf numFmtId="0" fontId="38" fillId="0" borderId="8" xfId="0" applyFont="1" applyBorder="1" applyAlignment="1">
      <alignment horizontal="center" vertical="center"/>
    </xf>
    <xf numFmtId="0" fontId="38" fillId="0" borderId="2" xfId="0" applyFont="1" applyBorder="1" applyAlignment="1">
      <alignment horizontal="center" vertical="center"/>
    </xf>
    <xf numFmtId="0" fontId="38" fillId="0" borderId="8" xfId="0" applyFont="1" applyFill="1" applyBorder="1" applyAlignment="1">
      <alignment horizontal="center" vertical="center" wrapText="1"/>
    </xf>
    <xf numFmtId="0" fontId="38" fillId="0" borderId="2" xfId="0" applyFont="1" applyFill="1" applyBorder="1" applyAlignment="1">
      <alignment horizontal="center" vertical="center" wrapText="1"/>
    </xf>
    <xf numFmtId="2" fontId="50" fillId="2" borderId="34" xfId="0" applyNumberFormat="1" applyFont="1" applyFill="1" applyBorder="1" applyAlignment="1">
      <alignment horizontal="center"/>
    </xf>
    <xf numFmtId="2" fontId="50" fillId="2" borderId="36" xfId="0" applyNumberFormat="1" applyFont="1" applyFill="1" applyBorder="1" applyAlignment="1">
      <alignment horizontal="center"/>
    </xf>
    <xf numFmtId="2" fontId="50" fillId="2" borderId="35" xfId="0" applyNumberFormat="1" applyFont="1" applyFill="1" applyBorder="1" applyAlignment="1">
      <alignment horizontal="center"/>
    </xf>
    <xf numFmtId="0" fontId="18" fillId="0" borderId="37" xfId="0" applyFont="1" applyBorder="1" applyAlignment="1">
      <alignment horizontal="center"/>
    </xf>
    <xf numFmtId="0" fontId="17" fillId="0" borderId="0" xfId="0" applyFont="1" applyAlignment="1">
      <alignment horizontal="center"/>
    </xf>
    <xf numFmtId="0" fontId="14" fillId="0" borderId="36" xfId="0" applyFont="1" applyBorder="1" applyAlignment="1">
      <alignment horizontal="center"/>
    </xf>
    <xf numFmtId="0" fontId="14" fillId="0" borderId="39" xfId="0" applyFont="1" applyBorder="1" applyAlignment="1">
      <alignment horizontal="center"/>
    </xf>
    <xf numFmtId="0" fontId="14" fillId="0" borderId="35" xfId="0" applyFont="1" applyBorder="1" applyAlignment="1">
      <alignment horizontal="center"/>
    </xf>
    <xf numFmtId="0" fontId="14" fillId="0" borderId="34" xfId="0" applyFont="1" applyBorder="1" applyAlignment="1">
      <alignment horizontal="center"/>
    </xf>
    <xf numFmtId="0" fontId="0" fillId="0" borderId="37" xfId="0" applyBorder="1" applyAlignment="1">
      <alignment horizontal="center"/>
    </xf>
    <xf numFmtId="0" fontId="14" fillId="0" borderId="34" xfId="0" applyFont="1" applyFill="1" applyBorder="1" applyAlignment="1">
      <alignment horizontal="center"/>
    </xf>
    <xf numFmtId="0" fontId="14" fillId="0" borderId="36" xfId="0" applyFont="1" applyFill="1" applyBorder="1" applyAlignment="1">
      <alignment horizontal="center"/>
    </xf>
    <xf numFmtId="0" fontId="14" fillId="0" borderId="35" xfId="0" applyFont="1" applyFill="1" applyBorder="1" applyAlignment="1">
      <alignment horizontal="center"/>
    </xf>
    <xf numFmtId="0" fontId="14" fillId="0" borderId="40" xfId="0" applyFont="1" applyBorder="1" applyAlignment="1">
      <alignment horizontal="center"/>
    </xf>
    <xf numFmtId="0" fontId="14" fillId="0" borderId="37" xfId="0" applyFont="1" applyBorder="1" applyAlignment="1">
      <alignment horizontal="center"/>
    </xf>
    <xf numFmtId="0" fontId="14" fillId="0" borderId="41" xfId="0" applyFont="1" applyBorder="1" applyAlignment="1">
      <alignment horizontal="center"/>
    </xf>
    <xf numFmtId="0" fontId="14" fillId="0" borderId="42" xfId="0" applyFont="1" applyBorder="1" applyAlignment="1">
      <alignment horizontal="center"/>
    </xf>
    <xf numFmtId="0" fontId="14" fillId="0" borderId="43" xfId="0" applyFont="1" applyBorder="1" applyAlignment="1">
      <alignment horizontal="center"/>
    </xf>
    <xf numFmtId="0" fontId="14" fillId="0" borderId="44" xfId="0" applyFont="1" applyFill="1" applyBorder="1" applyAlignment="1">
      <alignment horizontal="center"/>
    </xf>
    <xf numFmtId="0" fontId="14" fillId="0" borderId="45" xfId="0" applyFont="1" applyFill="1" applyBorder="1" applyAlignment="1">
      <alignment horizontal="center"/>
    </xf>
    <xf numFmtId="0" fontId="14" fillId="0" borderId="46" xfId="0" applyFont="1" applyFill="1" applyBorder="1" applyAlignment="1">
      <alignment horizontal="center"/>
    </xf>
    <xf numFmtId="0" fontId="14" fillId="0" borderId="44" xfId="0" applyFont="1" applyBorder="1" applyAlignment="1">
      <alignment horizontal="center"/>
    </xf>
    <xf numFmtId="0" fontId="14" fillId="0" borderId="45" xfId="0" applyFont="1" applyBorder="1" applyAlignment="1">
      <alignment horizontal="center"/>
    </xf>
    <xf numFmtId="0" fontId="14" fillId="0" borderId="46" xfId="0" applyFont="1" applyBorder="1" applyAlignment="1">
      <alignment horizontal="center"/>
    </xf>
    <xf numFmtId="0" fontId="14" fillId="0" borderId="47" xfId="0" applyFont="1" applyBorder="1" applyAlignment="1">
      <alignment horizontal="center"/>
    </xf>
    <xf numFmtId="0" fontId="26" fillId="0" borderId="0" xfId="0" applyFont="1" applyAlignment="1">
      <alignment horizontal="center"/>
    </xf>
    <xf numFmtId="0" fontId="14" fillId="0" borderId="48" xfId="0" applyFont="1" applyBorder="1" applyAlignment="1">
      <alignment horizontal="center"/>
    </xf>
    <xf numFmtId="0" fontId="14" fillId="0" borderId="49" xfId="0" applyFont="1" applyBorder="1" applyAlignment="1">
      <alignment horizontal="center"/>
    </xf>
    <xf numFmtId="0" fontId="14" fillId="0" borderId="50" xfId="0" applyFont="1" applyBorder="1" applyAlignment="1">
      <alignment horizontal="center"/>
    </xf>
    <xf numFmtId="0" fontId="0" fillId="0" borderId="19" xfId="0" applyBorder="1" applyAlignment="1">
      <alignment horizontal="center"/>
    </xf>
    <xf numFmtId="0" fontId="51" fillId="0" borderId="1" xfId="0" applyFont="1" applyBorder="1" applyAlignment="1">
      <alignment horizontal="center" vertical="center" wrapText="1"/>
    </xf>
    <xf numFmtId="0" fontId="72" fillId="0" borderId="0" xfId="0" applyFont="1" applyAlignment="1">
      <alignment horizontal="center" vertical="center"/>
    </xf>
    <xf numFmtId="0" fontId="73" fillId="0" borderId="0" xfId="0" applyFont="1" applyBorder="1" applyAlignment="1">
      <alignment horizontal="center" vertical="center"/>
    </xf>
    <xf numFmtId="165" fontId="66" fillId="0" borderId="0" xfId="0" applyNumberFormat="1" applyFont="1" applyBorder="1" applyAlignment="1">
      <alignment horizontal="center" vertical="center" wrapText="1"/>
    </xf>
    <xf numFmtId="165" fontId="72" fillId="0" borderId="0" xfId="0" applyNumberFormat="1" applyFont="1" applyBorder="1" applyAlignment="1">
      <alignment horizontal="left" vertical="center" wrapText="1"/>
    </xf>
    <xf numFmtId="0" fontId="51" fillId="0" borderId="0" xfId="0" applyFont="1" applyBorder="1" applyAlignment="1">
      <alignment horizontal="center" vertical="center"/>
    </xf>
    <xf numFmtId="0" fontId="55" fillId="0" borderId="1" xfId="0" applyFont="1" applyBorder="1" applyAlignment="1">
      <alignment horizontal="left" vertical="center" wrapText="1"/>
    </xf>
    <xf numFmtId="2" fontId="55" fillId="0" borderId="1" xfId="0" applyNumberFormat="1" applyFont="1" applyBorder="1" applyAlignment="1">
      <alignment horizontal="center" vertical="center"/>
    </xf>
    <xf numFmtId="2" fontId="55" fillId="0" borderId="1" xfId="0" applyNumberFormat="1" applyFont="1" applyFill="1" applyBorder="1" applyAlignment="1" applyProtection="1">
      <alignment horizontal="center" vertical="center"/>
      <protection locked="0"/>
    </xf>
    <xf numFmtId="0" fontId="55" fillId="0" borderId="0" xfId="0" applyFont="1" applyAlignment="1">
      <alignment horizontal="left" vertical="center"/>
    </xf>
    <xf numFmtId="2" fontId="102" fillId="0" borderId="1" xfId="0" applyNumberFormat="1" applyFont="1" applyFill="1" applyBorder="1" applyAlignment="1">
      <alignment horizontal="center" vertical="center"/>
    </xf>
    <xf numFmtId="0" fontId="60" fillId="0" borderId="37" xfId="0" applyFont="1" applyBorder="1" applyAlignment="1">
      <alignment horizontal="center" vertical="center"/>
    </xf>
    <xf numFmtId="0" fontId="18" fillId="0" borderId="37"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541020</xdr:colOff>
      <xdr:row>4</xdr:row>
      <xdr:rowOff>5080</xdr:rowOff>
    </xdr:from>
    <xdr:to>
      <xdr:col>7</xdr:col>
      <xdr:colOff>53340</xdr:colOff>
      <xdr:row>11</xdr:row>
      <xdr:rowOff>98041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9420" y="678180"/>
          <a:ext cx="1341120" cy="1248661"/>
        </a:xfrm>
        <a:prstGeom prst="rect">
          <a:avLst/>
        </a:prstGeom>
      </xdr:spPr>
    </xdr:pic>
    <xdr:clientData/>
  </xdr:twoCellAnchor>
  <xdr:twoCellAnchor editAs="oneCell">
    <xdr:from>
      <xdr:col>4</xdr:col>
      <xdr:colOff>480059</xdr:colOff>
      <xdr:row>25</xdr:row>
      <xdr:rowOff>134620</xdr:rowOff>
    </xdr:from>
    <xdr:to>
      <xdr:col>7</xdr:col>
      <xdr:colOff>139096</xdr:colOff>
      <xdr:row>34</xdr:row>
      <xdr:rowOff>91440</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18459" y="4655820"/>
          <a:ext cx="1487837" cy="14427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alysis_%20Jilla%20Dar%20Rate\Analysis_Rukum\Analysis\Anlss_071.07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R 071.072"/>
      <sheetName val="Input"/>
      <sheetName val="DRD 071.072"/>
      <sheetName val="Output"/>
      <sheetName val="Anlss"/>
      <sheetName val="Anls.Bio"/>
      <sheetName val="Anls.RR"/>
      <sheetName val="Pipes_Dang"/>
      <sheetName val="PPR"/>
      <sheetName val="FTNG"/>
      <sheetName val="Kosh ENG"/>
      <sheetName val="Kosh NEP"/>
      <sheetName val="GI"/>
      <sheetName val="HDPE"/>
      <sheetName val="Sum"/>
      <sheetName val="Sum Bio"/>
      <sheetName val="Sum RR"/>
    </sheetNames>
    <sheetDataSet>
      <sheetData sheetId="0" refreshError="1">
        <row r="12">
          <cell r="I12">
            <v>465</v>
          </cell>
        </row>
        <row r="13">
          <cell r="I13">
            <v>400</v>
          </cell>
        </row>
      </sheetData>
      <sheetData sheetId="1" refreshError="1"/>
      <sheetData sheetId="2" refreshError="1"/>
      <sheetData sheetId="3" refreshError="1">
        <row r="63">
          <cell r="E63">
            <v>550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1"/>
  <sheetViews>
    <sheetView tabSelected="1" view="pageBreakPreview" zoomScaleNormal="100" zoomScaleSheetLayoutView="100" workbookViewId="0">
      <selection activeCell="M45" sqref="M45"/>
    </sheetView>
  </sheetViews>
  <sheetFormatPr defaultRowHeight="12.75"/>
  <cols>
    <col min="1" max="1" width="5.7109375" customWidth="1"/>
  </cols>
  <sheetData>
    <row r="1" spans="2:11" ht="13.5" thickBot="1"/>
    <row r="2" spans="2:11">
      <c r="B2" s="485"/>
      <c r="C2" s="486"/>
      <c r="D2" s="486"/>
      <c r="E2" s="486"/>
      <c r="F2" s="486"/>
      <c r="G2" s="486"/>
      <c r="H2" s="486"/>
      <c r="I2" s="486"/>
      <c r="J2" s="486"/>
      <c r="K2" s="487"/>
    </row>
    <row r="3" spans="2:11">
      <c r="B3" s="488"/>
      <c r="C3" s="1"/>
      <c r="D3" s="1"/>
      <c r="E3" s="1"/>
      <c r="F3" s="1"/>
      <c r="G3" s="1"/>
      <c r="H3" s="1"/>
      <c r="I3" s="1"/>
      <c r="J3" s="1"/>
      <c r="K3" s="489"/>
    </row>
    <row r="4" spans="2:11">
      <c r="B4" s="488"/>
      <c r="C4" s="1"/>
      <c r="D4" s="1"/>
      <c r="E4" s="1"/>
      <c r="F4" s="1"/>
      <c r="G4" s="1"/>
      <c r="H4" s="1"/>
      <c r="I4" s="1"/>
      <c r="J4" s="1"/>
      <c r="K4" s="489"/>
    </row>
    <row r="5" spans="2:11">
      <c r="B5" s="488"/>
      <c r="C5" s="1"/>
      <c r="D5" s="1"/>
      <c r="E5" s="1"/>
      <c r="F5" s="1"/>
      <c r="G5" s="1"/>
      <c r="H5" s="1"/>
      <c r="I5" s="1"/>
      <c r="J5" s="1"/>
      <c r="K5" s="489"/>
    </row>
    <row r="6" spans="2:11">
      <c r="B6" s="488"/>
      <c r="C6" s="1"/>
      <c r="D6" s="1"/>
      <c r="E6" s="1"/>
      <c r="F6" s="1"/>
      <c r="G6" s="1"/>
      <c r="H6" s="1"/>
      <c r="I6" s="1"/>
      <c r="J6" s="1"/>
      <c r="K6" s="489"/>
    </row>
    <row r="7" spans="2:11">
      <c r="B7" s="488"/>
      <c r="C7" s="1"/>
      <c r="D7" s="1"/>
      <c r="E7" s="1"/>
      <c r="F7" s="1"/>
      <c r="G7" s="1"/>
      <c r="H7" s="1"/>
      <c r="I7" s="1"/>
      <c r="J7" s="1"/>
      <c r="K7" s="489"/>
    </row>
    <row r="8" spans="2:11">
      <c r="B8" s="488"/>
      <c r="C8" s="1"/>
      <c r="D8" s="1"/>
      <c r="E8" s="1"/>
      <c r="F8" s="1"/>
      <c r="G8" s="1"/>
      <c r="H8" s="1"/>
      <c r="I8" s="1"/>
      <c r="J8" s="1"/>
      <c r="K8" s="489"/>
    </row>
    <row r="9" spans="2:11">
      <c r="B9" s="488"/>
      <c r="C9" s="1"/>
      <c r="D9" s="1"/>
      <c r="E9" s="1"/>
      <c r="F9" s="1"/>
      <c r="G9" s="1"/>
      <c r="H9" s="1"/>
      <c r="I9" s="1"/>
      <c r="J9" s="1"/>
      <c r="K9" s="489"/>
    </row>
    <row r="10" spans="2:11">
      <c r="B10" s="488"/>
      <c r="C10" s="1"/>
      <c r="D10" s="1"/>
      <c r="E10" s="1"/>
      <c r="F10" s="1"/>
      <c r="G10" s="1"/>
      <c r="H10" s="1"/>
      <c r="I10" s="1"/>
      <c r="J10" s="1"/>
      <c r="K10" s="489"/>
    </row>
    <row r="11" spans="2:11">
      <c r="B11" s="488"/>
      <c r="C11" s="1"/>
      <c r="D11" s="1"/>
      <c r="E11" s="1"/>
      <c r="F11" s="1"/>
      <c r="G11" s="1"/>
      <c r="H11" s="1"/>
      <c r="I11" s="1"/>
      <c r="J11" s="1"/>
      <c r="K11" s="489"/>
    </row>
    <row r="12" spans="2:11" s="112" customFormat="1">
      <c r="B12" s="488"/>
      <c r="C12" s="1"/>
      <c r="D12" s="1"/>
      <c r="E12" s="1"/>
      <c r="F12" s="1"/>
      <c r="G12" s="1"/>
      <c r="H12" s="1"/>
      <c r="I12" s="1"/>
      <c r="J12" s="1"/>
      <c r="K12" s="489"/>
    </row>
    <row r="13" spans="2:11">
      <c r="B13" s="488"/>
      <c r="C13" s="1"/>
      <c r="D13" s="1"/>
      <c r="E13" s="1"/>
      <c r="F13" s="1"/>
      <c r="G13" s="1"/>
      <c r="H13" s="1"/>
      <c r="I13" s="1"/>
      <c r="J13" s="1"/>
      <c r="K13" s="489"/>
    </row>
    <row r="14" spans="2:11">
      <c r="B14" s="488"/>
      <c r="C14" s="1"/>
      <c r="D14" s="1"/>
      <c r="E14" s="1"/>
      <c r="F14" s="1"/>
      <c r="G14" s="1"/>
      <c r="H14" s="1"/>
      <c r="I14" s="1"/>
      <c r="J14" s="1"/>
      <c r="K14" s="489"/>
    </row>
    <row r="15" spans="2:11">
      <c r="B15" s="488"/>
      <c r="C15" s="1"/>
      <c r="D15" s="1"/>
      <c r="E15" s="1"/>
      <c r="F15" s="1"/>
      <c r="G15" s="1"/>
      <c r="H15" s="1"/>
      <c r="I15" s="1"/>
      <c r="J15" s="1"/>
      <c r="K15" s="489"/>
    </row>
    <row r="16" spans="2:11">
      <c r="B16" s="488"/>
      <c r="C16" s="1"/>
      <c r="D16" s="1"/>
      <c r="E16" s="1"/>
      <c r="F16" s="1"/>
      <c r="G16" s="1"/>
      <c r="H16" s="1"/>
      <c r="I16" s="1"/>
      <c r="J16" s="1"/>
      <c r="K16" s="489"/>
    </row>
    <row r="17" spans="2:11" ht="21.75">
      <c r="B17" s="500" t="s">
        <v>1999</v>
      </c>
      <c r="C17" s="501"/>
      <c r="D17" s="501"/>
      <c r="E17" s="501"/>
      <c r="F17" s="501"/>
      <c r="G17" s="501"/>
      <c r="H17" s="501"/>
      <c r="I17" s="501"/>
      <c r="J17" s="501"/>
      <c r="K17" s="502"/>
    </row>
    <row r="18" spans="2:11" ht="21.75">
      <c r="B18" s="500" t="s">
        <v>2000</v>
      </c>
      <c r="C18" s="501"/>
      <c r="D18" s="501"/>
      <c r="E18" s="501"/>
      <c r="F18" s="501"/>
      <c r="G18" s="501"/>
      <c r="H18" s="501"/>
      <c r="I18" s="501"/>
      <c r="J18" s="501"/>
      <c r="K18" s="502"/>
    </row>
    <row r="19" spans="2:11" ht="21.75">
      <c r="B19" s="500" t="s">
        <v>2001</v>
      </c>
      <c r="C19" s="501"/>
      <c r="D19" s="501"/>
      <c r="E19" s="501"/>
      <c r="F19" s="501"/>
      <c r="G19" s="501"/>
      <c r="H19" s="501"/>
      <c r="I19" s="501"/>
      <c r="J19" s="501"/>
      <c r="K19" s="502"/>
    </row>
    <row r="20" spans="2:11">
      <c r="B20" s="488"/>
      <c r="C20" s="1"/>
      <c r="D20" s="1"/>
      <c r="E20" s="1"/>
      <c r="F20" s="1"/>
      <c r="G20" s="1"/>
      <c r="H20" s="1"/>
      <c r="I20" s="1"/>
      <c r="J20" s="1"/>
      <c r="K20" s="489"/>
    </row>
    <row r="21" spans="2:11">
      <c r="B21" s="488"/>
      <c r="C21" s="1"/>
      <c r="D21" s="1"/>
      <c r="E21" s="1"/>
      <c r="F21" s="1"/>
      <c r="G21" s="1"/>
      <c r="H21" s="1"/>
      <c r="I21" s="1"/>
      <c r="J21" s="1"/>
      <c r="K21" s="489"/>
    </row>
    <row r="22" spans="2:11">
      <c r="B22" s="488"/>
      <c r="C22" s="1"/>
      <c r="D22" s="1"/>
      <c r="E22" s="1"/>
      <c r="F22" s="1"/>
      <c r="G22" s="1"/>
      <c r="H22" s="1"/>
      <c r="I22" s="1"/>
      <c r="J22" s="1"/>
      <c r="K22" s="489"/>
    </row>
    <row r="23" spans="2:11">
      <c r="B23" s="488"/>
      <c r="C23" s="1"/>
      <c r="D23" s="1"/>
      <c r="E23" s="1"/>
      <c r="F23" s="1"/>
      <c r="G23" s="1"/>
      <c r="H23" s="1"/>
      <c r="I23" s="1"/>
      <c r="J23" s="1"/>
      <c r="K23" s="489"/>
    </row>
    <row r="24" spans="2:11">
      <c r="B24" s="488"/>
      <c r="C24" s="1"/>
      <c r="D24" s="1"/>
      <c r="E24" s="1"/>
      <c r="F24" s="1"/>
      <c r="G24" s="1"/>
      <c r="H24" s="1"/>
      <c r="I24" s="1"/>
      <c r="J24" s="1"/>
      <c r="K24" s="489"/>
    </row>
    <row r="25" spans="2:11">
      <c r="B25" s="488"/>
      <c r="C25" s="1"/>
      <c r="D25" s="1"/>
      <c r="E25" s="1"/>
      <c r="F25" s="1"/>
      <c r="G25" s="1"/>
      <c r="H25" s="1"/>
      <c r="I25" s="1"/>
      <c r="J25" s="1"/>
      <c r="K25" s="489"/>
    </row>
    <row r="26" spans="2:11">
      <c r="B26" s="488"/>
      <c r="C26" s="1"/>
      <c r="D26" s="1"/>
      <c r="E26" s="1"/>
      <c r="F26" s="1"/>
      <c r="G26" s="1"/>
      <c r="H26" s="1"/>
      <c r="I26" s="1"/>
      <c r="J26" s="1"/>
      <c r="K26" s="489"/>
    </row>
    <row r="27" spans="2:11">
      <c r="B27" s="488"/>
      <c r="C27" s="1"/>
      <c r="D27" s="1"/>
      <c r="E27" s="1"/>
      <c r="F27" s="1"/>
      <c r="G27" s="1"/>
      <c r="H27" s="1"/>
      <c r="I27" s="1"/>
      <c r="J27" s="1"/>
      <c r="K27" s="489"/>
    </row>
    <row r="28" spans="2:11">
      <c r="B28" s="488"/>
      <c r="C28" s="1"/>
      <c r="D28" s="1"/>
      <c r="E28" s="1"/>
      <c r="F28" s="1"/>
      <c r="G28" s="1"/>
      <c r="H28" s="1"/>
      <c r="I28" s="1"/>
      <c r="J28" s="1"/>
      <c r="K28" s="489"/>
    </row>
    <row r="29" spans="2:11">
      <c r="B29" s="488"/>
      <c r="C29" s="1"/>
      <c r="D29" s="1"/>
      <c r="E29" s="1"/>
      <c r="F29" s="1"/>
      <c r="G29" s="1"/>
      <c r="H29" s="1"/>
      <c r="I29" s="1"/>
      <c r="J29" s="1"/>
      <c r="K29" s="489"/>
    </row>
    <row r="30" spans="2:11">
      <c r="B30" s="488"/>
      <c r="C30" s="1"/>
      <c r="D30" s="1"/>
      <c r="E30" s="1"/>
      <c r="F30" s="1"/>
      <c r="G30" s="1"/>
      <c r="H30" s="1"/>
      <c r="I30" s="1"/>
      <c r="J30" s="1"/>
      <c r="K30" s="489"/>
    </row>
    <row r="31" spans="2:11">
      <c r="B31" s="488"/>
      <c r="C31" s="1"/>
      <c r="D31" s="1"/>
      <c r="E31" s="1"/>
      <c r="F31" s="1"/>
      <c r="G31" s="1"/>
      <c r="H31" s="1"/>
      <c r="I31" s="1"/>
      <c r="J31" s="1"/>
      <c r="K31" s="489"/>
    </row>
    <row r="32" spans="2:11">
      <c r="B32" s="488"/>
      <c r="C32" s="1"/>
      <c r="D32" s="1"/>
      <c r="E32" s="1"/>
      <c r="F32" s="1"/>
      <c r="G32" s="1"/>
      <c r="H32" s="1"/>
      <c r="I32" s="1"/>
      <c r="J32" s="1"/>
      <c r="K32" s="489"/>
    </row>
    <row r="33" spans="2:11">
      <c r="B33" s="488"/>
      <c r="C33" s="1"/>
      <c r="D33" s="1"/>
      <c r="E33" s="1"/>
      <c r="F33" s="1"/>
      <c r="G33" s="1"/>
      <c r="H33" s="1"/>
      <c r="I33" s="1"/>
      <c r="J33" s="1"/>
      <c r="K33" s="489"/>
    </row>
    <row r="34" spans="2:11">
      <c r="B34" s="488"/>
      <c r="C34" s="1"/>
      <c r="D34" s="1"/>
      <c r="E34" s="1"/>
      <c r="F34" s="1"/>
      <c r="G34" s="1"/>
      <c r="H34" s="1"/>
      <c r="I34" s="1"/>
      <c r="J34" s="1"/>
      <c r="K34" s="489"/>
    </row>
    <row r="35" spans="2:11">
      <c r="B35" s="488"/>
      <c r="C35" s="1"/>
      <c r="D35" s="1"/>
      <c r="E35" s="1"/>
      <c r="F35" s="1"/>
      <c r="G35" s="1"/>
      <c r="H35" s="1"/>
      <c r="I35" s="1"/>
      <c r="J35" s="1"/>
      <c r="K35" s="489"/>
    </row>
    <row r="36" spans="2:11">
      <c r="B36" s="488"/>
      <c r="C36" s="1"/>
      <c r="D36" s="1"/>
      <c r="E36" s="1"/>
      <c r="F36" s="1"/>
      <c r="G36" s="1"/>
      <c r="H36" s="1"/>
      <c r="I36" s="1"/>
      <c r="J36" s="1"/>
      <c r="K36" s="489"/>
    </row>
    <row r="37" spans="2:11">
      <c r="B37" s="488"/>
      <c r="C37" s="1"/>
      <c r="D37" s="1"/>
      <c r="E37" s="1"/>
      <c r="F37" s="1"/>
      <c r="G37" s="1"/>
      <c r="H37" s="1"/>
      <c r="I37" s="1"/>
      <c r="J37" s="1"/>
      <c r="K37" s="489"/>
    </row>
    <row r="38" spans="2:11">
      <c r="B38" s="488"/>
      <c r="C38" s="1"/>
      <c r="D38" s="1"/>
      <c r="E38" s="1"/>
      <c r="F38" s="1"/>
      <c r="G38" s="1"/>
      <c r="H38" s="1"/>
      <c r="I38" s="1"/>
      <c r="J38" s="1"/>
      <c r="K38" s="489"/>
    </row>
    <row r="39" spans="2:11">
      <c r="B39" s="488"/>
      <c r="C39" s="1"/>
      <c r="D39" s="1"/>
      <c r="E39" s="1"/>
      <c r="F39" s="1"/>
      <c r="G39" s="1"/>
      <c r="H39" s="1"/>
      <c r="I39" s="1"/>
      <c r="J39" s="1"/>
      <c r="K39" s="489"/>
    </row>
    <row r="40" spans="2:11">
      <c r="B40" s="488"/>
      <c r="C40" s="1"/>
      <c r="D40" s="1"/>
      <c r="E40" s="1"/>
      <c r="F40" s="1"/>
      <c r="G40" s="1"/>
      <c r="H40" s="1"/>
      <c r="I40" s="1"/>
      <c r="J40" s="1"/>
      <c r="K40" s="489"/>
    </row>
    <row r="41" spans="2:11">
      <c r="B41" s="488"/>
      <c r="C41" s="1"/>
      <c r="D41" s="1"/>
      <c r="E41" s="1"/>
      <c r="F41" s="1"/>
      <c r="G41" s="1"/>
      <c r="H41" s="1"/>
      <c r="I41" s="1"/>
      <c r="J41" s="1"/>
      <c r="K41" s="489"/>
    </row>
    <row r="42" spans="2:11" ht="21.75">
      <c r="B42" s="500" t="s">
        <v>2004</v>
      </c>
      <c r="C42" s="501"/>
      <c r="D42" s="501"/>
      <c r="E42" s="501"/>
      <c r="F42" s="501"/>
      <c r="G42" s="501"/>
      <c r="H42" s="501"/>
      <c r="I42" s="501"/>
      <c r="J42" s="501"/>
      <c r="K42" s="502"/>
    </row>
    <row r="43" spans="2:11" ht="19.5">
      <c r="B43" s="503" t="s">
        <v>2005</v>
      </c>
      <c r="C43" s="504"/>
      <c r="D43" s="504"/>
      <c r="E43" s="504"/>
      <c r="F43" s="504"/>
      <c r="G43" s="504"/>
      <c r="H43" s="504"/>
      <c r="I43" s="504"/>
      <c r="J43" s="504"/>
      <c r="K43" s="505"/>
    </row>
    <row r="44" spans="2:11" ht="19.5">
      <c r="B44" s="503" t="s">
        <v>2006</v>
      </c>
      <c r="C44" s="504"/>
      <c r="D44" s="504"/>
      <c r="E44" s="504"/>
      <c r="F44" s="504"/>
      <c r="G44" s="504"/>
      <c r="H44" s="504"/>
      <c r="I44" s="504"/>
      <c r="J44" s="504"/>
      <c r="K44" s="505"/>
    </row>
    <row r="45" spans="2:11" ht="15.75">
      <c r="B45" s="497" t="s">
        <v>1963</v>
      </c>
      <c r="C45" s="498"/>
      <c r="D45" s="498"/>
      <c r="E45" s="498"/>
      <c r="F45" s="498"/>
      <c r="G45" s="498"/>
      <c r="H45" s="498"/>
      <c r="I45" s="498"/>
      <c r="J45" s="498"/>
      <c r="K45" s="499"/>
    </row>
    <row r="46" spans="2:11" ht="15.75">
      <c r="B46" s="497" t="s">
        <v>1739</v>
      </c>
      <c r="C46" s="498"/>
      <c r="D46" s="498"/>
      <c r="E46" s="498"/>
      <c r="F46" s="498"/>
      <c r="G46" s="498"/>
      <c r="H46" s="498"/>
      <c r="I46" s="498"/>
      <c r="J46" s="498"/>
      <c r="K46" s="499"/>
    </row>
    <row r="47" spans="2:11" ht="15.75">
      <c r="B47" s="497" t="s">
        <v>2002</v>
      </c>
      <c r="C47" s="498"/>
      <c r="D47" s="498"/>
      <c r="E47" s="498"/>
      <c r="F47" s="498"/>
      <c r="G47" s="498"/>
      <c r="H47" s="498"/>
      <c r="I47" s="498"/>
      <c r="J47" s="498"/>
      <c r="K47" s="499"/>
    </row>
    <row r="48" spans="2:11" ht="15.75">
      <c r="B48" s="497" t="s">
        <v>2003</v>
      </c>
      <c r="C48" s="498"/>
      <c r="D48" s="498"/>
      <c r="E48" s="498"/>
      <c r="F48" s="498"/>
      <c r="G48" s="498"/>
      <c r="H48" s="498"/>
      <c r="I48" s="498"/>
      <c r="J48" s="498"/>
      <c r="K48" s="499"/>
    </row>
    <row r="49" spans="2:11">
      <c r="B49" s="488"/>
      <c r="C49" s="1"/>
      <c r="D49" s="1"/>
      <c r="E49" s="1"/>
      <c r="F49" s="1"/>
      <c r="G49" s="1"/>
      <c r="H49" s="1"/>
      <c r="I49" s="1"/>
      <c r="J49" s="1"/>
      <c r="K49" s="489"/>
    </row>
    <row r="50" spans="2:11">
      <c r="B50" s="488"/>
      <c r="C50" s="1"/>
      <c r="D50" s="1"/>
      <c r="E50" s="1"/>
      <c r="F50" s="1"/>
      <c r="G50" s="1"/>
      <c r="H50" s="1"/>
      <c r="I50" s="1"/>
      <c r="J50" s="1"/>
      <c r="K50" s="489"/>
    </row>
    <row r="51" spans="2:11" ht="13.5" thickBot="1">
      <c r="B51" s="490"/>
      <c r="C51" s="491"/>
      <c r="D51" s="491"/>
      <c r="E51" s="491"/>
      <c r="F51" s="491"/>
      <c r="G51" s="491"/>
      <c r="H51" s="491"/>
      <c r="I51" s="491"/>
      <c r="J51" s="491"/>
      <c r="K51" s="492"/>
    </row>
  </sheetData>
  <mergeCells count="10">
    <mergeCell ref="B45:K45"/>
    <mergeCell ref="B46:K46"/>
    <mergeCell ref="B47:K47"/>
    <mergeCell ref="B48:K48"/>
    <mergeCell ref="B17:K17"/>
    <mergeCell ref="B18:K18"/>
    <mergeCell ref="B19:K19"/>
    <mergeCell ref="B42:K42"/>
    <mergeCell ref="B43:K43"/>
    <mergeCell ref="B44:K44"/>
  </mergeCells>
  <printOptions horizontalCentered="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O35"/>
  <sheetViews>
    <sheetView topLeftCell="A8" workbookViewId="0">
      <selection activeCell="B1" sqref="B1:K35"/>
    </sheetView>
  </sheetViews>
  <sheetFormatPr defaultRowHeight="12.75"/>
  <cols>
    <col min="1" max="1" width="2" customWidth="1"/>
    <col min="2" max="2" width="5.7109375" customWidth="1"/>
    <col min="11" max="11" width="8.28515625" customWidth="1"/>
  </cols>
  <sheetData>
    <row r="1" spans="2:15">
      <c r="B1" s="586" t="s">
        <v>418</v>
      </c>
      <c r="C1" s="586"/>
      <c r="D1" s="586"/>
      <c r="E1" s="586"/>
      <c r="F1" s="586"/>
      <c r="G1" s="586"/>
      <c r="H1" s="586"/>
      <c r="I1" s="586"/>
      <c r="J1" s="586"/>
      <c r="K1" s="586"/>
    </row>
    <row r="2" spans="2:15">
      <c r="B2" s="586" t="s">
        <v>803</v>
      </c>
      <c r="C2" s="586"/>
      <c r="D2" s="586"/>
      <c r="E2" s="586"/>
      <c r="F2" s="586"/>
      <c r="G2" s="586"/>
      <c r="H2" s="586"/>
      <c r="I2" s="586"/>
      <c r="J2" s="586"/>
      <c r="K2" s="586"/>
    </row>
    <row r="3" spans="2:15" ht="18">
      <c r="B3" s="587" t="s">
        <v>228</v>
      </c>
      <c r="C3" s="587"/>
      <c r="D3" s="587"/>
      <c r="E3" s="587"/>
      <c r="F3" s="587"/>
      <c r="G3" s="587"/>
      <c r="H3" s="587"/>
      <c r="I3" s="587"/>
      <c r="J3" s="587"/>
      <c r="K3" s="587"/>
    </row>
    <row r="4" spans="2:15" ht="19.5">
      <c r="B4" s="588" t="s">
        <v>419</v>
      </c>
      <c r="C4" s="588"/>
      <c r="D4" s="588"/>
      <c r="E4" s="588"/>
      <c r="F4" s="588"/>
      <c r="G4" s="588"/>
      <c r="H4" s="588"/>
      <c r="I4" s="588"/>
      <c r="J4" s="588"/>
      <c r="K4" s="588"/>
    </row>
    <row r="5" spans="2:15">
      <c r="B5" s="584" t="s">
        <v>142</v>
      </c>
      <c r="C5" s="584"/>
      <c r="D5" s="584"/>
      <c r="E5" s="584"/>
      <c r="F5" s="584"/>
      <c r="G5" s="584"/>
      <c r="H5" s="584"/>
      <c r="I5" s="584"/>
      <c r="J5" s="584"/>
      <c r="K5" s="584"/>
    </row>
    <row r="6" spans="2:15">
      <c r="B6" s="585" t="s">
        <v>65</v>
      </c>
      <c r="C6" s="585"/>
      <c r="D6" s="585"/>
      <c r="E6" s="585"/>
      <c r="F6" s="585"/>
      <c r="G6" s="585"/>
      <c r="H6" s="585"/>
      <c r="I6" s="585"/>
      <c r="J6" s="585"/>
      <c r="K6" s="585"/>
    </row>
    <row r="7" spans="2:15">
      <c r="B7" s="580" t="s">
        <v>959</v>
      </c>
      <c r="C7" s="580"/>
      <c r="D7" s="580"/>
      <c r="E7" s="580"/>
      <c r="F7" s="580"/>
      <c r="G7" s="580"/>
      <c r="H7" s="580"/>
      <c r="I7" s="580"/>
      <c r="J7" s="580"/>
      <c r="K7" s="580"/>
    </row>
    <row r="8" spans="2:15">
      <c r="B8" s="580" t="s">
        <v>1697</v>
      </c>
      <c r="C8" s="580"/>
      <c r="D8" s="580"/>
      <c r="E8" s="580"/>
      <c r="F8" s="580"/>
      <c r="G8" s="580"/>
      <c r="H8" s="580"/>
      <c r="I8" s="580"/>
      <c r="J8" s="580"/>
      <c r="K8" s="580"/>
    </row>
    <row r="9" spans="2:15">
      <c r="C9" s="581" t="s">
        <v>229</v>
      </c>
      <c r="D9" s="581"/>
      <c r="E9" s="581" t="s">
        <v>230</v>
      </c>
      <c r="F9" s="581"/>
      <c r="G9" s="581" t="s">
        <v>231</v>
      </c>
      <c r="H9" s="581"/>
      <c r="I9" s="581" t="s">
        <v>232</v>
      </c>
      <c r="J9" s="581"/>
      <c r="K9" s="582" t="s">
        <v>155</v>
      </c>
    </row>
    <row r="10" spans="2:15">
      <c r="B10" s="9" t="s">
        <v>371</v>
      </c>
      <c r="C10" s="8" t="s">
        <v>233</v>
      </c>
      <c r="D10" s="8" t="s">
        <v>150</v>
      </c>
      <c r="E10" s="8" t="s">
        <v>233</v>
      </c>
      <c r="F10" s="8" t="s">
        <v>150</v>
      </c>
      <c r="G10" s="8" t="s">
        <v>233</v>
      </c>
      <c r="H10" s="8" t="s">
        <v>150</v>
      </c>
      <c r="I10" s="8" t="s">
        <v>233</v>
      </c>
      <c r="J10" s="8" t="s">
        <v>150</v>
      </c>
      <c r="K10" s="583"/>
    </row>
    <row r="11" spans="2:15">
      <c r="B11" s="20">
        <v>16</v>
      </c>
      <c r="C11" s="12"/>
      <c r="D11" s="9"/>
      <c r="E11" s="9"/>
      <c r="F11" s="9"/>
      <c r="G11" s="9"/>
      <c r="H11" s="9"/>
      <c r="I11" s="12">
        <v>9.1999999999999998E-2</v>
      </c>
      <c r="J11" s="33">
        <f>I11*K11</f>
        <v>23</v>
      </c>
      <c r="K11" s="19">
        <v>250</v>
      </c>
    </row>
    <row r="12" spans="2:15">
      <c r="B12" s="20">
        <v>20</v>
      </c>
      <c r="C12" s="12"/>
      <c r="D12" s="9"/>
      <c r="E12" s="9"/>
      <c r="F12" s="9"/>
      <c r="G12" s="9"/>
      <c r="H12" s="9"/>
      <c r="I12" s="12">
        <v>0.13400000000000001</v>
      </c>
      <c r="J12" s="33">
        <f>I12*K12</f>
        <v>33.5</v>
      </c>
      <c r="K12" s="19">
        <v>250</v>
      </c>
    </row>
    <row r="13" spans="2:15">
      <c r="B13" s="20">
        <v>25</v>
      </c>
      <c r="C13" s="12"/>
      <c r="D13" s="9"/>
      <c r="E13" s="9"/>
      <c r="F13" s="9"/>
      <c r="G13" s="9"/>
      <c r="H13" s="9"/>
      <c r="I13" s="12">
        <v>0.20200000000000001</v>
      </c>
      <c r="J13" s="33">
        <f t="shared" ref="J13:J33" si="0">I13*K13</f>
        <v>50.5</v>
      </c>
      <c r="K13" s="19">
        <v>250</v>
      </c>
      <c r="O13" s="7"/>
    </row>
    <row r="14" spans="2:15">
      <c r="B14" s="20">
        <v>32</v>
      </c>
      <c r="C14" s="12"/>
      <c r="D14" s="9"/>
      <c r="E14" s="9"/>
      <c r="F14" s="9"/>
      <c r="G14" s="12">
        <v>0.22600000000000001</v>
      </c>
      <c r="H14" s="33">
        <f>G14*K14</f>
        <v>56.5</v>
      </c>
      <c r="I14" s="12">
        <v>0.33400000000000002</v>
      </c>
      <c r="J14" s="33">
        <f t="shared" si="0"/>
        <v>83.5</v>
      </c>
      <c r="K14" s="19">
        <v>250</v>
      </c>
    </row>
    <row r="15" spans="2:15">
      <c r="B15" s="20">
        <v>40</v>
      </c>
      <c r="C15" s="12"/>
      <c r="D15" s="9"/>
      <c r="E15" s="12">
        <v>0.251</v>
      </c>
      <c r="F15" s="33">
        <f>E15*K15</f>
        <v>62.75</v>
      </c>
      <c r="G15" s="12">
        <v>0.35</v>
      </c>
      <c r="H15" s="33">
        <f t="shared" ref="H15:H35" si="1">G15*K15</f>
        <v>87.5</v>
      </c>
      <c r="I15" s="12">
        <v>0.51400000000000001</v>
      </c>
      <c r="J15" s="33">
        <f t="shared" si="0"/>
        <v>128.5</v>
      </c>
      <c r="K15" s="19">
        <v>250</v>
      </c>
    </row>
    <row r="16" spans="2:15">
      <c r="B16" s="20">
        <v>50</v>
      </c>
      <c r="C16" s="12"/>
      <c r="D16" s="9"/>
      <c r="E16" s="12">
        <v>0.378</v>
      </c>
      <c r="F16" s="33">
        <f t="shared" ref="F16:F35" si="2">E16*K16</f>
        <v>94.5</v>
      </c>
      <c r="G16" s="12">
        <v>0.54200000000000004</v>
      </c>
      <c r="H16" s="33">
        <f t="shared" si="1"/>
        <v>135.5</v>
      </c>
      <c r="I16" s="12">
        <v>0.79600000000000004</v>
      </c>
      <c r="J16" s="33">
        <f t="shared" si="0"/>
        <v>199</v>
      </c>
      <c r="K16" s="19">
        <v>250</v>
      </c>
    </row>
    <row r="17" spans="2:11">
      <c r="B17" s="20">
        <v>63</v>
      </c>
      <c r="C17" s="12">
        <v>0.40300000000000002</v>
      </c>
      <c r="D17" s="33">
        <f>C17*K17</f>
        <v>100.75</v>
      </c>
      <c r="E17" s="12">
        <v>0.58499999999999996</v>
      </c>
      <c r="F17" s="33">
        <f t="shared" si="2"/>
        <v>146.25</v>
      </c>
      <c r="G17" s="12">
        <v>0.85</v>
      </c>
      <c r="H17" s="33">
        <f t="shared" si="1"/>
        <v>212.5</v>
      </c>
      <c r="I17" s="12">
        <v>1.2689999999999999</v>
      </c>
      <c r="J17" s="33">
        <f t="shared" si="0"/>
        <v>317.25</v>
      </c>
      <c r="K17" s="19">
        <v>250</v>
      </c>
    </row>
    <row r="18" spans="2:11">
      <c r="B18" s="20">
        <v>75</v>
      </c>
      <c r="C18" s="12">
        <v>0.55700000000000005</v>
      </c>
      <c r="D18" s="33">
        <f t="shared" ref="D18:D35" si="3">C18*K18</f>
        <v>139.25</v>
      </c>
      <c r="E18" s="12">
        <v>0.84599999999999997</v>
      </c>
      <c r="F18" s="33">
        <f t="shared" si="2"/>
        <v>211.5</v>
      </c>
      <c r="G18" s="12">
        <v>1.1910000000000001</v>
      </c>
      <c r="H18" s="33">
        <f t="shared" si="1"/>
        <v>297.75</v>
      </c>
      <c r="I18" s="12">
        <v>1.782</v>
      </c>
      <c r="J18" s="33">
        <f t="shared" si="0"/>
        <v>445.5</v>
      </c>
      <c r="K18" s="19">
        <v>250</v>
      </c>
    </row>
    <row r="19" spans="2:11">
      <c r="B19" s="20">
        <v>90</v>
      </c>
      <c r="C19" s="12">
        <v>0.79900000000000004</v>
      </c>
      <c r="D19" s="33">
        <f t="shared" si="3"/>
        <v>199.75</v>
      </c>
      <c r="E19" s="12">
        <v>1.22</v>
      </c>
      <c r="F19" s="33">
        <f t="shared" si="2"/>
        <v>305</v>
      </c>
      <c r="G19" s="12">
        <v>1.7150000000000001</v>
      </c>
      <c r="H19" s="33">
        <f t="shared" si="1"/>
        <v>428.75</v>
      </c>
      <c r="I19" s="12">
        <v>2.5680000000000001</v>
      </c>
      <c r="J19" s="33">
        <f t="shared" si="0"/>
        <v>642</v>
      </c>
      <c r="K19" s="19">
        <v>250</v>
      </c>
    </row>
    <row r="20" spans="2:11">
      <c r="B20" s="20">
        <v>110</v>
      </c>
      <c r="C20" s="12">
        <v>1.1850000000000001</v>
      </c>
      <c r="D20" s="33">
        <f t="shared" si="3"/>
        <v>296.25</v>
      </c>
      <c r="E20" s="12">
        <v>1.7030000000000001</v>
      </c>
      <c r="F20" s="33">
        <f t="shared" si="2"/>
        <v>425.75</v>
      </c>
      <c r="G20" s="12">
        <v>2.5449999999999999</v>
      </c>
      <c r="H20" s="33">
        <f t="shared" si="1"/>
        <v>636.25</v>
      </c>
      <c r="I20" s="12">
        <v>3.8010000000000002</v>
      </c>
      <c r="J20" s="33">
        <f t="shared" si="0"/>
        <v>950.25</v>
      </c>
      <c r="K20" s="19">
        <v>250</v>
      </c>
    </row>
    <row r="21" spans="2:11">
      <c r="B21" s="20">
        <v>125</v>
      </c>
      <c r="C21" s="12">
        <v>1.53</v>
      </c>
      <c r="D21" s="33">
        <f t="shared" si="3"/>
        <v>382.5</v>
      </c>
      <c r="E21" s="12">
        <v>2.2890000000000001</v>
      </c>
      <c r="F21" s="33">
        <f t="shared" si="2"/>
        <v>572.25</v>
      </c>
      <c r="G21" s="12">
        <v>3.2930000000000001</v>
      </c>
      <c r="H21" s="33">
        <f t="shared" si="1"/>
        <v>823.25</v>
      </c>
      <c r="I21" s="12">
        <v>4.9619999999999997</v>
      </c>
      <c r="J21" s="33">
        <f t="shared" si="0"/>
        <v>1240.5</v>
      </c>
      <c r="K21" s="19">
        <v>250</v>
      </c>
    </row>
    <row r="22" spans="2:11">
      <c r="B22" s="20">
        <v>140</v>
      </c>
      <c r="C22" s="12">
        <v>1.897</v>
      </c>
      <c r="D22" s="33">
        <f t="shared" si="3"/>
        <v>474.25</v>
      </c>
      <c r="E22" s="12">
        <v>2.9009999999999998</v>
      </c>
      <c r="F22" s="33">
        <f t="shared" si="2"/>
        <v>725.25</v>
      </c>
      <c r="G22" s="12">
        <v>4.1500000000000004</v>
      </c>
      <c r="H22" s="33">
        <f t="shared" si="1"/>
        <v>1037.5</v>
      </c>
      <c r="I22" s="12">
        <v>6.2089999999999996</v>
      </c>
      <c r="J22" s="33">
        <f t="shared" si="0"/>
        <v>1552.25</v>
      </c>
      <c r="K22" s="19">
        <v>250</v>
      </c>
    </row>
    <row r="23" spans="2:11">
      <c r="B23" s="20">
        <v>160</v>
      </c>
      <c r="C23" s="12">
        <v>2.4529999999999998</v>
      </c>
      <c r="D23" s="33">
        <f t="shared" si="3"/>
        <v>613.25</v>
      </c>
      <c r="E23" s="12">
        <v>3.7730000000000001</v>
      </c>
      <c r="F23" s="33">
        <f t="shared" si="2"/>
        <v>943.25</v>
      </c>
      <c r="G23" s="12">
        <v>5.3550000000000004</v>
      </c>
      <c r="H23" s="33">
        <f t="shared" si="1"/>
        <v>1338.75</v>
      </c>
      <c r="I23" s="12">
        <v>8.0790000000000006</v>
      </c>
      <c r="J23" s="33">
        <f t="shared" si="0"/>
        <v>2019.7500000000002</v>
      </c>
      <c r="K23" s="19">
        <v>250</v>
      </c>
    </row>
    <row r="24" spans="2:11">
      <c r="B24" s="20">
        <v>180</v>
      </c>
      <c r="C24" s="12">
        <v>3.1480000000000001</v>
      </c>
      <c r="D24" s="33">
        <f t="shared" si="3"/>
        <v>787</v>
      </c>
      <c r="E24" s="12">
        <v>4.7619999999999996</v>
      </c>
      <c r="F24" s="33">
        <f t="shared" si="2"/>
        <v>1190.5</v>
      </c>
      <c r="G24" s="12">
        <v>6.8</v>
      </c>
      <c r="H24" s="33">
        <f t="shared" si="1"/>
        <v>1700</v>
      </c>
      <c r="I24" s="12">
        <v>10.256</v>
      </c>
      <c r="J24" s="33">
        <f t="shared" si="0"/>
        <v>2564</v>
      </c>
      <c r="K24" s="19">
        <v>250</v>
      </c>
    </row>
    <row r="25" spans="2:11">
      <c r="B25" s="20">
        <v>200</v>
      </c>
      <c r="C25" s="12">
        <v>3.875</v>
      </c>
      <c r="D25" s="33">
        <f t="shared" si="3"/>
        <v>968.75</v>
      </c>
      <c r="E25" s="12">
        <v>5.89</v>
      </c>
      <c r="F25" s="33">
        <f t="shared" si="2"/>
        <v>1472.5</v>
      </c>
      <c r="G25" s="12">
        <v>8.391</v>
      </c>
      <c r="H25" s="33">
        <f t="shared" si="1"/>
        <v>2097.75</v>
      </c>
      <c r="I25" s="12">
        <v>12.62</v>
      </c>
      <c r="J25" s="33">
        <f t="shared" si="0"/>
        <v>3155</v>
      </c>
      <c r="K25" s="19">
        <v>250</v>
      </c>
    </row>
    <row r="26" spans="2:11">
      <c r="B26" s="20">
        <v>225</v>
      </c>
      <c r="C26" s="12">
        <v>4.8220000000000001</v>
      </c>
      <c r="D26" s="33">
        <f t="shared" si="3"/>
        <v>1205.5</v>
      </c>
      <c r="E26" s="12">
        <v>7.4450000000000003</v>
      </c>
      <c r="F26" s="33">
        <f t="shared" si="2"/>
        <v>1861.25</v>
      </c>
      <c r="G26" s="12">
        <v>10.544</v>
      </c>
      <c r="H26" s="33">
        <f t="shared" si="1"/>
        <v>2636</v>
      </c>
      <c r="I26" s="12">
        <v>16.013999999999999</v>
      </c>
      <c r="J26" s="33">
        <f t="shared" si="0"/>
        <v>4003.5</v>
      </c>
      <c r="K26" s="19">
        <v>250</v>
      </c>
    </row>
    <row r="27" spans="2:11">
      <c r="B27" s="20">
        <v>250</v>
      </c>
      <c r="C27" s="12">
        <v>6.0119999999999996</v>
      </c>
      <c r="D27" s="33">
        <f t="shared" si="3"/>
        <v>1503</v>
      </c>
      <c r="E27" s="12">
        <v>9.1869999999999994</v>
      </c>
      <c r="F27" s="33">
        <f t="shared" si="2"/>
        <v>2296.75</v>
      </c>
      <c r="G27" s="12">
        <v>13.041</v>
      </c>
      <c r="H27" s="33">
        <f t="shared" si="1"/>
        <v>3260.25</v>
      </c>
      <c r="I27" s="12">
        <v>19.757000000000001</v>
      </c>
      <c r="J27" s="33">
        <f t="shared" si="0"/>
        <v>4939.25</v>
      </c>
      <c r="K27" s="19">
        <v>250</v>
      </c>
    </row>
    <row r="28" spans="2:11">
      <c r="B28" s="21">
        <v>280</v>
      </c>
      <c r="C28" s="22">
        <v>7.4710000000000001</v>
      </c>
      <c r="D28" s="33">
        <f t="shared" si="3"/>
        <v>1867.75</v>
      </c>
      <c r="E28" s="22">
        <v>11.455</v>
      </c>
      <c r="F28" s="33">
        <f t="shared" si="2"/>
        <v>2863.75</v>
      </c>
      <c r="G28" s="22">
        <v>16.327000000000002</v>
      </c>
      <c r="H28" s="33">
        <f t="shared" si="1"/>
        <v>4081.7500000000005</v>
      </c>
      <c r="I28" s="22">
        <v>24.707999999999998</v>
      </c>
      <c r="J28" s="33">
        <f t="shared" si="0"/>
        <v>6177</v>
      </c>
      <c r="K28" s="19">
        <v>250</v>
      </c>
    </row>
    <row r="29" spans="2:11">
      <c r="B29" s="21">
        <v>315</v>
      </c>
      <c r="C29" s="22">
        <v>9.4169999999999998</v>
      </c>
      <c r="D29" s="33">
        <f t="shared" si="3"/>
        <v>2354.25</v>
      </c>
      <c r="E29" s="22">
        <v>14.507999999999999</v>
      </c>
      <c r="F29" s="33">
        <f t="shared" si="2"/>
        <v>3627</v>
      </c>
      <c r="G29" s="22">
        <v>20.693999999999999</v>
      </c>
      <c r="H29" s="33">
        <f t="shared" si="1"/>
        <v>5173.5</v>
      </c>
      <c r="I29" s="22">
        <v>31.16</v>
      </c>
      <c r="J29" s="33">
        <f t="shared" si="0"/>
        <v>7790</v>
      </c>
      <c r="K29" s="19">
        <v>250</v>
      </c>
    </row>
    <row r="30" spans="2:11">
      <c r="B30" s="21">
        <v>355</v>
      </c>
      <c r="C30" s="22">
        <v>11.957000000000001</v>
      </c>
      <c r="D30" s="33">
        <f t="shared" si="3"/>
        <v>2989.25</v>
      </c>
      <c r="E30" s="22">
        <v>18.382000000000001</v>
      </c>
      <c r="F30" s="33">
        <f t="shared" si="2"/>
        <v>4595.5</v>
      </c>
      <c r="G30" s="22">
        <v>26.242999999999999</v>
      </c>
      <c r="H30" s="33">
        <f t="shared" si="1"/>
        <v>6560.75</v>
      </c>
      <c r="I30" s="22">
        <v>39.634999999999998</v>
      </c>
      <c r="J30" s="33">
        <f t="shared" si="0"/>
        <v>9908.75</v>
      </c>
      <c r="K30" s="19">
        <v>250</v>
      </c>
    </row>
    <row r="31" spans="2:11">
      <c r="B31" s="21">
        <v>400</v>
      </c>
      <c r="C31" s="22">
        <v>15.221</v>
      </c>
      <c r="D31" s="33">
        <f t="shared" si="3"/>
        <v>3805.25</v>
      </c>
      <c r="E31" s="22">
        <v>23.343</v>
      </c>
      <c r="F31" s="33">
        <f t="shared" si="2"/>
        <v>5835.75</v>
      </c>
      <c r="G31" s="22">
        <v>33.308999999999997</v>
      </c>
      <c r="H31" s="33">
        <f t="shared" si="1"/>
        <v>8327.25</v>
      </c>
      <c r="I31" s="22">
        <v>50.344000000000001</v>
      </c>
      <c r="J31" s="33">
        <f t="shared" si="0"/>
        <v>12586</v>
      </c>
      <c r="K31" s="19">
        <v>250</v>
      </c>
    </row>
    <row r="32" spans="2:11">
      <c r="B32" s="21">
        <v>450</v>
      </c>
      <c r="C32" s="22">
        <v>19.163</v>
      </c>
      <c r="D32" s="33">
        <f t="shared" si="3"/>
        <v>4790.75</v>
      </c>
      <c r="E32" s="22">
        <v>29.350999999999999</v>
      </c>
      <c r="F32" s="33">
        <f t="shared" si="2"/>
        <v>7337.75</v>
      </c>
      <c r="G32" s="22">
        <v>42.064999999999998</v>
      </c>
      <c r="H32" s="33">
        <f t="shared" si="1"/>
        <v>10516.25</v>
      </c>
      <c r="I32" s="22">
        <v>63.597999999999999</v>
      </c>
      <c r="J32" s="33">
        <f t="shared" si="0"/>
        <v>15899.5</v>
      </c>
      <c r="K32" s="19">
        <v>250</v>
      </c>
    </row>
    <row r="33" spans="2:11">
      <c r="B33" s="21">
        <v>500</v>
      </c>
      <c r="C33" s="22">
        <v>23.835999999999999</v>
      </c>
      <c r="D33" s="33">
        <f t="shared" si="3"/>
        <v>5959</v>
      </c>
      <c r="E33" s="22">
        <v>36.408000000000001</v>
      </c>
      <c r="F33" s="33">
        <f t="shared" si="2"/>
        <v>9102</v>
      </c>
      <c r="G33" s="22">
        <v>51.9</v>
      </c>
      <c r="H33" s="33">
        <f t="shared" si="1"/>
        <v>12975</v>
      </c>
      <c r="I33" s="22">
        <v>78.734999999999999</v>
      </c>
      <c r="J33" s="33">
        <f t="shared" si="0"/>
        <v>19683.75</v>
      </c>
      <c r="K33" s="19">
        <v>250</v>
      </c>
    </row>
    <row r="34" spans="2:11">
      <c r="B34" s="21">
        <v>560</v>
      </c>
      <c r="C34" s="22">
        <v>30.358000000000001</v>
      </c>
      <c r="D34" s="33">
        <f t="shared" si="3"/>
        <v>7589.5</v>
      </c>
      <c r="E34" s="22">
        <v>46.648000000000003</v>
      </c>
      <c r="F34" s="33">
        <f t="shared" si="2"/>
        <v>11662</v>
      </c>
      <c r="G34" s="22">
        <v>66.444999999999993</v>
      </c>
      <c r="H34" s="33">
        <f t="shared" si="1"/>
        <v>16611.25</v>
      </c>
      <c r="I34" s="9"/>
      <c r="J34" s="32"/>
      <c r="K34" s="19">
        <v>250</v>
      </c>
    </row>
    <row r="35" spans="2:11">
      <c r="B35" s="21">
        <v>630</v>
      </c>
      <c r="C35" s="22">
        <v>38.552999999999997</v>
      </c>
      <c r="D35" s="33">
        <f t="shared" si="3"/>
        <v>9638.25</v>
      </c>
      <c r="E35" s="22">
        <v>59.048999999999999</v>
      </c>
      <c r="F35" s="33">
        <f t="shared" si="2"/>
        <v>14762.25</v>
      </c>
      <c r="G35" s="22">
        <v>84.132000000000005</v>
      </c>
      <c r="H35" s="33">
        <f t="shared" si="1"/>
        <v>21033</v>
      </c>
      <c r="I35" s="9"/>
      <c r="J35" s="32"/>
      <c r="K35" s="19">
        <v>250</v>
      </c>
    </row>
  </sheetData>
  <sheetProtection password="C410" sheet="1"/>
  <customSheetViews>
    <customSheetView guid="{66EF6436-2F21-401F-ADC2-7B42AB8258B6}" state="hidden" topLeftCell="A8">
      <selection activeCell="B1" sqref="B1:K35"/>
      <pageMargins left="0.95" right="0.25" top="1" bottom="1" header="0.3" footer="0.3"/>
      <pageSetup paperSize="9" orientation="portrait" r:id="rId1"/>
      <headerFooter>
        <oddHeader>&amp;LKaran&amp;R&amp;P</oddHeader>
        <oddFooter>&amp;LPrepared by :&amp;CChecked by :&amp;RApproved by :</oddFooter>
      </headerFooter>
    </customSheetView>
  </customSheetViews>
  <mergeCells count="13">
    <mergeCell ref="B5:K5"/>
    <mergeCell ref="B6:K6"/>
    <mergeCell ref="B1:K1"/>
    <mergeCell ref="B2:K2"/>
    <mergeCell ref="B3:K3"/>
    <mergeCell ref="B4:K4"/>
    <mergeCell ref="B7:K7"/>
    <mergeCell ref="B8:K8"/>
    <mergeCell ref="C9:D9"/>
    <mergeCell ref="E9:F9"/>
    <mergeCell ref="G9:H9"/>
    <mergeCell ref="I9:J9"/>
    <mergeCell ref="K9:K10"/>
  </mergeCells>
  <phoneticPr fontId="1" type="noConversion"/>
  <pageMargins left="0.95" right="0.25" top="1" bottom="1" header="0.3" footer="0.3"/>
  <pageSetup paperSize="9" orientation="portrait" r:id="rId2"/>
  <headerFooter>
    <oddHeader>&amp;LKaran&amp;R&amp;P</oddHeader>
    <oddFooter>&amp;LPrepared by :&amp;CChecked by :&amp;RApproved by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election sqref="A1:K3"/>
    </sheetView>
  </sheetViews>
  <sheetFormatPr defaultRowHeight="12.75"/>
  <cols>
    <col min="1" max="1" width="7.5703125" customWidth="1"/>
    <col min="2" max="2" width="22.7109375" bestFit="1" customWidth="1"/>
    <col min="3" max="3" width="9.42578125" bestFit="1" customWidth="1"/>
    <col min="4" max="7" width="9.85546875" bestFit="1" customWidth="1"/>
    <col min="8" max="8" width="8.42578125" bestFit="1" customWidth="1"/>
    <col min="9" max="9" width="8.5703125" bestFit="1" customWidth="1"/>
  </cols>
  <sheetData>
    <row r="1" spans="1:12" ht="18.75">
      <c r="A1" s="577" t="s">
        <v>1700</v>
      </c>
      <c r="B1" s="577"/>
      <c r="C1" s="577"/>
      <c r="D1" s="577"/>
      <c r="E1" s="577"/>
      <c r="F1" s="577"/>
      <c r="G1" s="577"/>
      <c r="H1" s="577"/>
      <c r="I1" s="577"/>
      <c r="J1" s="577"/>
      <c r="K1" s="577"/>
      <c r="L1" s="117"/>
    </row>
    <row r="2" spans="1:12" ht="22.5">
      <c r="A2" s="578" t="s">
        <v>1739</v>
      </c>
      <c r="B2" s="578"/>
      <c r="C2" s="578"/>
      <c r="D2" s="578"/>
      <c r="E2" s="578"/>
      <c r="F2" s="578"/>
      <c r="G2" s="578"/>
      <c r="H2" s="578"/>
      <c r="I2" s="578"/>
      <c r="J2" s="578"/>
      <c r="K2" s="578"/>
      <c r="L2" s="127"/>
    </row>
    <row r="3" spans="1:12" ht="15.75">
      <c r="A3" s="579" t="s">
        <v>1740</v>
      </c>
      <c r="B3" s="579"/>
      <c r="C3" s="579"/>
      <c r="D3" s="579"/>
      <c r="E3" s="579"/>
      <c r="F3" s="579"/>
      <c r="G3" s="579"/>
      <c r="H3" s="579"/>
      <c r="I3" s="579"/>
      <c r="J3" s="579"/>
      <c r="K3" s="579"/>
      <c r="L3" s="29"/>
    </row>
    <row r="4" spans="1:12">
      <c r="A4" s="592" t="s">
        <v>65</v>
      </c>
      <c r="B4" s="592"/>
      <c r="C4" s="592"/>
      <c r="D4" s="592"/>
      <c r="E4" s="592"/>
      <c r="F4" s="592"/>
      <c r="G4" s="592"/>
      <c r="H4" s="592"/>
      <c r="I4" s="592"/>
      <c r="J4" s="592"/>
      <c r="K4" s="592"/>
      <c r="L4" s="128"/>
    </row>
    <row r="5" spans="1:12">
      <c r="A5" s="593" t="s">
        <v>62</v>
      </c>
      <c r="B5" s="593"/>
      <c r="C5" s="593"/>
      <c r="D5" s="593"/>
      <c r="E5" s="593"/>
      <c r="F5" s="593"/>
      <c r="G5" s="593"/>
      <c r="H5" s="593"/>
      <c r="I5" s="593"/>
      <c r="J5" s="593"/>
      <c r="K5" s="593"/>
      <c r="L5" s="129"/>
    </row>
    <row r="6" spans="1:12" ht="22.5">
      <c r="A6" s="594" t="s">
        <v>816</v>
      </c>
      <c r="B6" s="594"/>
      <c r="C6" s="594"/>
      <c r="D6" s="594"/>
      <c r="E6" s="594"/>
      <c r="F6" s="594"/>
      <c r="G6" s="594"/>
      <c r="H6" s="594"/>
      <c r="I6" s="594"/>
      <c r="J6" s="594"/>
      <c r="K6" s="594"/>
    </row>
    <row r="7" spans="1:12" ht="15">
      <c r="A7" s="131" t="s">
        <v>858</v>
      </c>
      <c r="B7" s="132" t="s">
        <v>817</v>
      </c>
      <c r="C7" s="131" t="s">
        <v>347</v>
      </c>
      <c r="D7" s="131" t="s">
        <v>348</v>
      </c>
      <c r="E7" s="131" t="s">
        <v>349</v>
      </c>
      <c r="F7" s="131" t="s">
        <v>818</v>
      </c>
      <c r="G7" s="131" t="s">
        <v>819</v>
      </c>
      <c r="H7" s="131" t="s">
        <v>350</v>
      </c>
      <c r="I7" s="131" t="s">
        <v>820</v>
      </c>
      <c r="J7" s="131" t="s">
        <v>136</v>
      </c>
      <c r="K7" s="131" t="s">
        <v>137</v>
      </c>
    </row>
    <row r="8" spans="1:12" ht="15">
      <c r="A8" s="131"/>
      <c r="B8" s="131"/>
      <c r="C8" s="131" t="s">
        <v>821</v>
      </c>
      <c r="D8" s="131" t="s">
        <v>23</v>
      </c>
      <c r="E8" s="131" t="s">
        <v>822</v>
      </c>
      <c r="F8" s="131" t="s">
        <v>823</v>
      </c>
      <c r="G8" s="131" t="s">
        <v>824</v>
      </c>
      <c r="H8" s="131" t="s">
        <v>825</v>
      </c>
      <c r="I8" s="131" t="s">
        <v>826</v>
      </c>
      <c r="J8" s="131" t="s">
        <v>827</v>
      </c>
      <c r="K8" s="131" t="s">
        <v>828</v>
      </c>
    </row>
    <row r="9" spans="1:12" ht="15">
      <c r="A9" s="132">
        <v>1</v>
      </c>
      <c r="B9" s="131" t="s">
        <v>829</v>
      </c>
      <c r="C9" s="131">
        <v>88</v>
      </c>
      <c r="D9" s="131">
        <v>145</v>
      </c>
      <c r="E9" s="131">
        <v>232</v>
      </c>
      <c r="F9" s="131">
        <v>363</v>
      </c>
      <c r="G9" s="131">
        <v>560</v>
      </c>
      <c r="H9" s="131">
        <v>880</v>
      </c>
      <c r="I9" s="131">
        <v>1220</v>
      </c>
      <c r="J9" s="131">
        <v>1757</v>
      </c>
      <c r="K9" s="131">
        <v>2605</v>
      </c>
    </row>
    <row r="10" spans="1:12" ht="15">
      <c r="A10" s="132">
        <v>2</v>
      </c>
      <c r="B10" s="131" t="s">
        <v>830</v>
      </c>
      <c r="C10" s="131">
        <v>123</v>
      </c>
      <c r="D10" s="131">
        <v>198</v>
      </c>
      <c r="E10" s="131">
        <v>319</v>
      </c>
      <c r="F10" s="131">
        <v>503</v>
      </c>
      <c r="G10" s="131">
        <v>782</v>
      </c>
      <c r="H10" s="131">
        <v>1210</v>
      </c>
      <c r="I10" s="131">
        <v>1660</v>
      </c>
      <c r="J10" s="131">
        <v>2382</v>
      </c>
      <c r="K10" s="131">
        <v>3685</v>
      </c>
    </row>
    <row r="11" spans="1:12" ht="15">
      <c r="A11" s="132">
        <v>3</v>
      </c>
      <c r="B11" s="131" t="s">
        <v>831</v>
      </c>
      <c r="C11" s="131">
        <v>150</v>
      </c>
      <c r="D11" s="131">
        <v>235</v>
      </c>
      <c r="E11" s="131">
        <v>378</v>
      </c>
      <c r="F11" s="131">
        <v>580</v>
      </c>
      <c r="G11" s="131">
        <v>898</v>
      </c>
      <c r="H11" s="131">
        <v>1398</v>
      </c>
      <c r="I11" s="131">
        <v>1948</v>
      </c>
      <c r="J11" s="131">
        <v>2805</v>
      </c>
      <c r="K11" s="131">
        <v>4182</v>
      </c>
    </row>
    <row r="12" spans="1:12" ht="18">
      <c r="A12" s="132">
        <v>4</v>
      </c>
      <c r="B12" s="131" t="s">
        <v>1744</v>
      </c>
      <c r="C12" s="131">
        <v>20</v>
      </c>
      <c r="D12" s="131">
        <v>37</v>
      </c>
      <c r="E12" s="131">
        <v>62</v>
      </c>
      <c r="F12" s="131">
        <v>132</v>
      </c>
      <c r="G12" s="131">
        <v>220</v>
      </c>
      <c r="H12" s="131">
        <v>392</v>
      </c>
      <c r="I12" s="131">
        <v>760</v>
      </c>
      <c r="J12" s="131">
        <v>1355</v>
      </c>
      <c r="K12" s="131">
        <v>2435</v>
      </c>
    </row>
    <row r="13" spans="1:12" ht="18">
      <c r="A13" s="132">
        <v>5</v>
      </c>
      <c r="B13" s="131" t="s">
        <v>1745</v>
      </c>
      <c r="C13" s="131">
        <v>25</v>
      </c>
      <c r="D13" s="131">
        <v>42</v>
      </c>
      <c r="E13" s="131">
        <v>64</v>
      </c>
      <c r="F13" s="131">
        <v>125</v>
      </c>
      <c r="G13" s="131">
        <v>212</v>
      </c>
      <c r="H13" s="131">
        <v>335</v>
      </c>
      <c r="I13" s="131">
        <v>785</v>
      </c>
      <c r="J13" s="131">
        <v>1350</v>
      </c>
      <c r="K13" s="131">
        <v>2360</v>
      </c>
    </row>
    <row r="14" spans="1:12" ht="15">
      <c r="A14" s="132">
        <v>6</v>
      </c>
      <c r="B14" s="131" t="s">
        <v>832</v>
      </c>
      <c r="C14" s="131">
        <v>25</v>
      </c>
      <c r="D14" s="131">
        <v>45</v>
      </c>
      <c r="E14" s="131">
        <v>77</v>
      </c>
      <c r="F14" s="131">
        <v>153</v>
      </c>
      <c r="G14" s="131">
        <v>255</v>
      </c>
      <c r="H14" s="131">
        <v>473</v>
      </c>
      <c r="I14" s="131">
        <v>910</v>
      </c>
      <c r="J14" s="131">
        <v>1615</v>
      </c>
      <c r="K14" s="131">
        <v>2770</v>
      </c>
    </row>
    <row r="15" spans="1:12" ht="15">
      <c r="A15" s="132">
        <v>7</v>
      </c>
      <c r="B15" s="131" t="s">
        <v>833</v>
      </c>
      <c r="C15" s="131">
        <v>16</v>
      </c>
      <c r="D15" s="131">
        <v>22</v>
      </c>
      <c r="E15" s="131">
        <v>37</v>
      </c>
      <c r="F15" s="131">
        <v>74</v>
      </c>
      <c r="G15" s="131">
        <v>115</v>
      </c>
      <c r="H15" s="131">
        <v>212</v>
      </c>
      <c r="I15" s="131">
        <v>398</v>
      </c>
      <c r="J15" s="131">
        <v>695</v>
      </c>
      <c r="K15" s="131">
        <v>1230</v>
      </c>
    </row>
    <row r="16" spans="1:12" ht="15">
      <c r="A16" s="132">
        <v>8</v>
      </c>
      <c r="B16" s="131" t="s">
        <v>834</v>
      </c>
      <c r="C16" s="131">
        <v>95</v>
      </c>
      <c r="D16" s="131">
        <v>162</v>
      </c>
      <c r="E16" s="131">
        <v>255</v>
      </c>
      <c r="F16" s="131">
        <v>440</v>
      </c>
      <c r="G16" s="131">
        <v>850</v>
      </c>
      <c r="H16" s="131">
        <v>985</v>
      </c>
      <c r="I16" s="131"/>
      <c r="J16" s="131"/>
      <c r="K16" s="131"/>
    </row>
    <row r="17" spans="1:11" ht="15">
      <c r="A17" s="132">
        <v>9</v>
      </c>
      <c r="B17" s="131" t="s">
        <v>835</v>
      </c>
      <c r="C17" s="131">
        <v>202</v>
      </c>
      <c r="D17" s="131">
        <v>272</v>
      </c>
      <c r="E17" s="131">
        <v>442</v>
      </c>
      <c r="F17" s="131">
        <v>875</v>
      </c>
      <c r="G17" s="131">
        <v>1195</v>
      </c>
      <c r="H17" s="131">
        <v>2350</v>
      </c>
      <c r="I17" s="131"/>
      <c r="J17" s="131"/>
      <c r="K17" s="131"/>
    </row>
    <row r="18" spans="1:11" ht="15">
      <c r="A18" s="132">
        <v>10</v>
      </c>
      <c r="B18" s="131" t="s">
        <v>836</v>
      </c>
      <c r="C18" s="131">
        <v>575</v>
      </c>
      <c r="D18" s="131">
        <v>815</v>
      </c>
      <c r="E18" s="131">
        <v>1370</v>
      </c>
      <c r="F18" s="131"/>
      <c r="G18" s="131"/>
      <c r="H18" s="131"/>
      <c r="I18" s="131"/>
      <c r="J18" s="131"/>
      <c r="K18" s="131"/>
    </row>
    <row r="19" spans="1:11" ht="15">
      <c r="A19" s="132">
        <v>11</v>
      </c>
      <c r="B19" s="131" t="s">
        <v>837</v>
      </c>
      <c r="C19" s="131">
        <v>520</v>
      </c>
      <c r="D19" s="131">
        <v>688</v>
      </c>
      <c r="E19" s="131">
        <v>835</v>
      </c>
      <c r="F19" s="131">
        <v>1105</v>
      </c>
      <c r="G19" s="131">
        <v>1832</v>
      </c>
      <c r="H19" s="131">
        <v>2670</v>
      </c>
      <c r="I19" s="131"/>
      <c r="J19" s="131"/>
      <c r="K19" s="131"/>
    </row>
    <row r="20" spans="1:11" ht="15">
      <c r="A20" s="132">
        <v>12</v>
      </c>
      <c r="B20" s="131" t="s">
        <v>838</v>
      </c>
      <c r="C20" s="131">
        <v>193</v>
      </c>
      <c r="D20" s="131">
        <v>220</v>
      </c>
      <c r="E20" s="131">
        <v>284</v>
      </c>
      <c r="F20" s="131">
        <v>325</v>
      </c>
      <c r="G20" s="131">
        <v>356</v>
      </c>
      <c r="H20" s="131">
        <v>575</v>
      </c>
      <c r="I20" s="131"/>
      <c r="J20" s="131"/>
      <c r="K20" s="131"/>
    </row>
    <row r="21" spans="1:11" ht="15">
      <c r="A21" s="132">
        <v>13</v>
      </c>
      <c r="B21" s="131" t="s">
        <v>839</v>
      </c>
      <c r="C21" s="131">
        <v>263</v>
      </c>
      <c r="D21" s="131">
        <v>257</v>
      </c>
      <c r="E21" s="131">
        <v>315</v>
      </c>
      <c r="F21" s="131">
        <v>390</v>
      </c>
      <c r="G21" s="131">
        <v>400</v>
      </c>
      <c r="H21" s="131">
        <v>712</v>
      </c>
      <c r="I21" s="131"/>
      <c r="J21" s="131"/>
      <c r="K21" s="131"/>
    </row>
    <row r="22" spans="1:11" ht="15">
      <c r="A22" s="132">
        <v>14</v>
      </c>
      <c r="B22" s="131" t="s">
        <v>840</v>
      </c>
      <c r="C22" s="131">
        <v>46</v>
      </c>
      <c r="D22" s="131">
        <v>65</v>
      </c>
      <c r="E22" s="131">
        <v>115</v>
      </c>
      <c r="F22" s="131"/>
      <c r="G22" s="131"/>
      <c r="H22" s="131"/>
      <c r="I22" s="131"/>
      <c r="J22" s="131"/>
      <c r="K22" s="131"/>
    </row>
    <row r="23" spans="1:11" ht="15">
      <c r="A23" s="132">
        <v>15</v>
      </c>
      <c r="B23" s="131" t="s">
        <v>841</v>
      </c>
      <c r="C23" s="131">
        <v>12</v>
      </c>
      <c r="D23" s="131">
        <v>26</v>
      </c>
      <c r="E23" s="131">
        <v>40</v>
      </c>
      <c r="F23" s="131"/>
      <c r="G23" s="131"/>
      <c r="H23" s="131"/>
      <c r="I23" s="131"/>
      <c r="J23" s="131"/>
      <c r="K23" s="131"/>
    </row>
    <row r="24" spans="1:11" ht="15">
      <c r="A24" s="132">
        <v>16</v>
      </c>
      <c r="B24" s="131" t="s">
        <v>842</v>
      </c>
      <c r="C24" s="131">
        <v>16</v>
      </c>
      <c r="D24" s="131"/>
      <c r="E24" s="131"/>
      <c r="F24" s="131"/>
      <c r="G24" s="131"/>
      <c r="H24" s="131"/>
      <c r="I24" s="131"/>
      <c r="J24" s="131"/>
      <c r="K24" s="131"/>
    </row>
    <row r="25" spans="1:11" ht="15">
      <c r="A25" s="132">
        <v>17</v>
      </c>
      <c r="B25" s="131" t="s">
        <v>843</v>
      </c>
      <c r="C25" s="131">
        <v>26</v>
      </c>
      <c r="D25" s="131">
        <v>40</v>
      </c>
      <c r="E25" s="131">
        <v>61</v>
      </c>
      <c r="F25" s="131">
        <v>97</v>
      </c>
      <c r="G25" s="131">
        <v>168</v>
      </c>
      <c r="H25" s="131">
        <v>310</v>
      </c>
      <c r="I25" s="131">
        <v>465</v>
      </c>
      <c r="J25" s="131"/>
      <c r="K25" s="131"/>
    </row>
    <row r="26" spans="1:11" ht="15">
      <c r="A26" s="589"/>
      <c r="B26" s="590"/>
      <c r="C26" s="590"/>
      <c r="D26" s="590"/>
      <c r="E26" s="590"/>
      <c r="F26" s="590"/>
      <c r="G26" s="590"/>
      <c r="H26" s="590"/>
      <c r="I26" s="590"/>
      <c r="J26" s="590"/>
      <c r="K26" s="591"/>
    </row>
    <row r="27" spans="1:11" ht="15">
      <c r="A27" s="133" t="s">
        <v>858</v>
      </c>
      <c r="B27" s="132" t="s">
        <v>817</v>
      </c>
      <c r="C27" s="130" t="s">
        <v>844</v>
      </c>
      <c r="D27" s="130" t="s">
        <v>845</v>
      </c>
      <c r="E27" s="130" t="s">
        <v>846</v>
      </c>
      <c r="F27" s="130" t="s">
        <v>847</v>
      </c>
      <c r="G27" s="130" t="s">
        <v>848</v>
      </c>
      <c r="H27" s="130" t="s">
        <v>849</v>
      </c>
      <c r="I27" s="130" t="s">
        <v>850</v>
      </c>
      <c r="J27" s="131"/>
      <c r="K27" s="134"/>
    </row>
    <row r="28" spans="1:11" ht="15">
      <c r="A28" s="135">
        <v>18</v>
      </c>
      <c r="B28" s="136" t="s">
        <v>838</v>
      </c>
      <c r="C28" s="131">
        <v>193</v>
      </c>
      <c r="D28" s="131">
        <v>220</v>
      </c>
      <c r="E28" s="131">
        <v>284</v>
      </c>
      <c r="F28" s="131">
        <v>325</v>
      </c>
      <c r="G28" s="131">
        <v>356</v>
      </c>
      <c r="H28" s="131">
        <v>575</v>
      </c>
      <c r="I28" s="131"/>
      <c r="J28" s="131"/>
      <c r="K28" s="131"/>
    </row>
    <row r="29" spans="1:11" ht="15">
      <c r="A29" s="135">
        <v>19</v>
      </c>
      <c r="B29" s="136" t="s">
        <v>851</v>
      </c>
      <c r="C29" s="131">
        <v>263</v>
      </c>
      <c r="D29" s="131">
        <v>257</v>
      </c>
      <c r="E29" s="131">
        <v>315</v>
      </c>
      <c r="F29" s="131">
        <v>390</v>
      </c>
      <c r="G29" s="131">
        <v>400</v>
      </c>
      <c r="H29" s="131">
        <v>742</v>
      </c>
      <c r="I29" s="131"/>
      <c r="J29" s="131"/>
      <c r="K29" s="131"/>
    </row>
    <row r="30" spans="1:11" ht="15">
      <c r="A30" s="135">
        <v>20</v>
      </c>
      <c r="B30" s="136" t="s">
        <v>852</v>
      </c>
      <c r="C30" s="131">
        <v>187</v>
      </c>
      <c r="D30" s="131">
        <v>264</v>
      </c>
      <c r="E30" s="131">
        <v>245</v>
      </c>
      <c r="F30" s="131">
        <v>358</v>
      </c>
      <c r="G30" s="131">
        <v>407</v>
      </c>
      <c r="H30" s="131">
        <v>500</v>
      </c>
      <c r="I30" s="131"/>
      <c r="J30" s="131"/>
      <c r="K30" s="131"/>
    </row>
    <row r="31" spans="1:11" ht="15">
      <c r="A31" s="135">
        <v>21</v>
      </c>
      <c r="B31" s="136" t="s">
        <v>853</v>
      </c>
      <c r="C31" s="131">
        <v>248</v>
      </c>
      <c r="D31" s="131">
        <v>255</v>
      </c>
      <c r="E31" s="131">
        <v>310</v>
      </c>
      <c r="F31" s="131">
        <v>512</v>
      </c>
      <c r="G31" s="131">
        <v>365</v>
      </c>
      <c r="H31" s="131">
        <v>705</v>
      </c>
      <c r="I31" s="131"/>
      <c r="J31" s="131"/>
      <c r="K31" s="131"/>
    </row>
    <row r="32" spans="1:11" ht="15">
      <c r="A32" s="135">
        <v>22</v>
      </c>
      <c r="B32" s="136" t="s">
        <v>854</v>
      </c>
      <c r="C32" s="131">
        <v>430</v>
      </c>
      <c r="D32" s="131">
        <v>630</v>
      </c>
      <c r="E32" s="131">
        <v>885</v>
      </c>
      <c r="F32" s="131">
        <v>1357</v>
      </c>
      <c r="G32" s="131">
        <v>2280</v>
      </c>
      <c r="H32" s="131">
        <v>4325</v>
      </c>
      <c r="I32" s="131"/>
      <c r="J32" s="131"/>
      <c r="K32" s="131"/>
    </row>
    <row r="33" spans="1:11" ht="15">
      <c r="A33" s="135">
        <v>23</v>
      </c>
      <c r="B33" s="136" t="s">
        <v>855</v>
      </c>
      <c r="C33" s="131">
        <v>445</v>
      </c>
      <c r="D33" s="131">
        <v>640</v>
      </c>
      <c r="E33" s="131">
        <v>920</v>
      </c>
      <c r="F33" s="131">
        <v>1755</v>
      </c>
      <c r="G33" s="131">
        <v>2448</v>
      </c>
      <c r="H33" s="131">
        <v>6260</v>
      </c>
      <c r="I33" s="131"/>
      <c r="J33" s="131"/>
      <c r="K33" s="131"/>
    </row>
    <row r="34" spans="1:11" ht="15">
      <c r="A34" s="135">
        <v>24</v>
      </c>
      <c r="B34" s="136" t="s">
        <v>856</v>
      </c>
      <c r="C34" s="131">
        <v>1290</v>
      </c>
      <c r="D34" s="131"/>
      <c r="E34" s="131">
        <v>1765</v>
      </c>
      <c r="F34" s="131"/>
      <c r="G34" s="131"/>
      <c r="H34" s="131">
        <v>2550</v>
      </c>
      <c r="I34" s="131"/>
      <c r="J34" s="131"/>
      <c r="K34" s="131"/>
    </row>
    <row r="35" spans="1:11" ht="15">
      <c r="A35" s="135">
        <v>25</v>
      </c>
      <c r="B35" s="136" t="s">
        <v>857</v>
      </c>
      <c r="C35" s="131">
        <v>1280</v>
      </c>
      <c r="D35" s="131"/>
      <c r="E35" s="131">
        <v>1750</v>
      </c>
      <c r="F35" s="131"/>
      <c r="G35" s="131"/>
      <c r="H35" s="131">
        <v>2455</v>
      </c>
      <c r="I35" s="131"/>
      <c r="J35" s="131"/>
      <c r="K35" s="131"/>
    </row>
  </sheetData>
  <mergeCells count="7">
    <mergeCell ref="A26:K26"/>
    <mergeCell ref="A1:K1"/>
    <mergeCell ref="A2:K2"/>
    <mergeCell ref="A3:K3"/>
    <mergeCell ref="A4:K4"/>
    <mergeCell ref="A5:K5"/>
    <mergeCell ref="A6:K6"/>
  </mergeCells>
  <pageMargins left="0.7" right="0.7" top="0.75" bottom="0.75" header="0.3" footer="0.3"/>
  <pageSetup orientation="portrait" r:id="rId1"/>
  <headerFooter>
    <oddHeader>&amp;LKaran&amp;R&amp;P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workbookViewId="0">
      <selection sqref="A1:L3"/>
    </sheetView>
  </sheetViews>
  <sheetFormatPr defaultRowHeight="12.75"/>
  <cols>
    <col min="1" max="1" width="24.7109375" bestFit="1" customWidth="1"/>
    <col min="3" max="3" width="8.28515625" bestFit="1" customWidth="1"/>
    <col min="4" max="4" width="7.5703125" bestFit="1" customWidth="1"/>
    <col min="5" max="6" width="10" bestFit="1" customWidth="1"/>
    <col min="7" max="7" width="7.5703125" bestFit="1" customWidth="1"/>
    <col min="8" max="8" width="10" bestFit="1" customWidth="1"/>
    <col min="9" max="10" width="8.5703125" bestFit="1" customWidth="1"/>
  </cols>
  <sheetData>
    <row r="1" spans="1:12" ht="21" customHeight="1">
      <c r="A1" s="577" t="s">
        <v>1700</v>
      </c>
      <c r="B1" s="577"/>
      <c r="C1" s="577"/>
      <c r="D1" s="577"/>
      <c r="E1" s="577"/>
      <c r="F1" s="577"/>
      <c r="G1" s="577"/>
      <c r="H1" s="577"/>
      <c r="I1" s="577"/>
      <c r="J1" s="577"/>
      <c r="K1" s="577"/>
      <c r="L1" s="577"/>
    </row>
    <row r="2" spans="1:12" ht="22.5">
      <c r="A2" s="578" t="s">
        <v>1739</v>
      </c>
      <c r="B2" s="578"/>
      <c r="C2" s="578"/>
      <c r="D2" s="578"/>
      <c r="E2" s="578"/>
      <c r="F2" s="578"/>
      <c r="G2" s="578"/>
      <c r="H2" s="578"/>
      <c r="I2" s="578"/>
      <c r="J2" s="578"/>
      <c r="K2" s="578"/>
      <c r="L2" s="578"/>
    </row>
    <row r="3" spans="1:12" ht="15.75">
      <c r="A3" s="579" t="s">
        <v>1740</v>
      </c>
      <c r="B3" s="579"/>
      <c r="C3" s="579"/>
      <c r="D3" s="579"/>
      <c r="E3" s="579"/>
      <c r="F3" s="579"/>
      <c r="G3" s="579"/>
      <c r="H3" s="579"/>
      <c r="I3" s="579"/>
      <c r="J3" s="579"/>
      <c r="K3" s="579"/>
      <c r="L3" s="579"/>
    </row>
    <row r="4" spans="1:12">
      <c r="A4" s="575" t="s">
        <v>65</v>
      </c>
      <c r="B4" s="575"/>
      <c r="C4" s="575"/>
      <c r="D4" s="575"/>
      <c r="E4" s="575"/>
      <c r="F4" s="575"/>
      <c r="G4" s="575"/>
      <c r="H4" s="575"/>
      <c r="I4" s="575"/>
      <c r="J4" s="575"/>
      <c r="K4" s="575"/>
      <c r="L4" s="575"/>
    </row>
    <row r="5" spans="1:12">
      <c r="A5" s="576" t="s">
        <v>62</v>
      </c>
      <c r="B5" s="576"/>
      <c r="C5" s="576"/>
      <c r="D5" s="576"/>
      <c r="E5" s="576"/>
      <c r="F5" s="576"/>
      <c r="G5" s="576"/>
      <c r="H5" s="576"/>
      <c r="I5" s="576"/>
      <c r="J5" s="576"/>
      <c r="K5" s="576"/>
      <c r="L5" s="576"/>
    </row>
    <row r="6" spans="1:12">
      <c r="A6" s="576" t="s">
        <v>1743</v>
      </c>
      <c r="B6" s="576"/>
      <c r="C6" s="576"/>
      <c r="D6" s="576"/>
      <c r="E6" s="576"/>
      <c r="F6" s="576"/>
      <c r="G6" s="576"/>
      <c r="H6" s="576"/>
      <c r="I6" s="576"/>
      <c r="J6" s="576"/>
      <c r="K6" s="576"/>
      <c r="L6" s="576"/>
    </row>
    <row r="7" spans="1:12" ht="18">
      <c r="A7" s="603" t="s">
        <v>1746</v>
      </c>
      <c r="B7" s="603"/>
      <c r="C7" s="603"/>
      <c r="D7" s="603"/>
      <c r="E7" s="603"/>
      <c r="F7" s="603"/>
      <c r="G7" s="603"/>
      <c r="H7" s="603"/>
      <c r="I7" s="603"/>
      <c r="J7" s="603"/>
      <c r="K7" s="603"/>
      <c r="L7" s="603"/>
    </row>
    <row r="8" spans="1:12" ht="18">
      <c r="A8" s="604"/>
      <c r="B8" s="604"/>
      <c r="C8" s="604"/>
      <c r="D8" s="604"/>
      <c r="E8" s="604"/>
      <c r="F8" s="604"/>
      <c r="G8" s="604"/>
      <c r="H8" s="604"/>
      <c r="I8" s="604"/>
      <c r="J8" s="604"/>
      <c r="K8" s="604"/>
      <c r="L8" s="604"/>
    </row>
    <row r="9" spans="1:12" ht="15">
      <c r="A9" s="605" t="s">
        <v>859</v>
      </c>
      <c r="B9" s="605" t="s">
        <v>147</v>
      </c>
      <c r="C9" s="137" t="s">
        <v>860</v>
      </c>
      <c r="D9" s="137" t="s">
        <v>348</v>
      </c>
      <c r="E9" s="137" t="s">
        <v>861</v>
      </c>
      <c r="F9" s="137" t="s">
        <v>862</v>
      </c>
      <c r="G9" s="137" t="s">
        <v>863</v>
      </c>
      <c r="H9" s="137" t="s">
        <v>864</v>
      </c>
      <c r="I9" s="137" t="s">
        <v>865</v>
      </c>
      <c r="J9" s="137" t="s">
        <v>866</v>
      </c>
      <c r="K9" s="137" t="s">
        <v>867</v>
      </c>
      <c r="L9" s="607" t="s">
        <v>155</v>
      </c>
    </row>
    <row r="10" spans="1:12" ht="15">
      <c r="A10" s="606"/>
      <c r="B10" s="606"/>
      <c r="C10" s="137" t="s">
        <v>868</v>
      </c>
      <c r="D10" s="137" t="s">
        <v>869</v>
      </c>
      <c r="E10" s="137" t="s">
        <v>870</v>
      </c>
      <c r="F10" s="137" t="s">
        <v>871</v>
      </c>
      <c r="G10" s="137" t="s">
        <v>872</v>
      </c>
      <c r="H10" s="137" t="s">
        <v>873</v>
      </c>
      <c r="I10" s="137" t="s">
        <v>874</v>
      </c>
      <c r="J10" s="137" t="s">
        <v>875</v>
      </c>
      <c r="K10" s="137" t="s">
        <v>876</v>
      </c>
      <c r="L10" s="608"/>
    </row>
    <row r="11" spans="1:12" ht="15">
      <c r="A11" s="131" t="s">
        <v>877</v>
      </c>
      <c r="B11" s="132" t="s">
        <v>351</v>
      </c>
      <c r="C11" s="138">
        <v>45</v>
      </c>
      <c r="D11" s="138">
        <v>71</v>
      </c>
      <c r="E11" s="138">
        <v>112</v>
      </c>
      <c r="F11" s="138">
        <v>173</v>
      </c>
      <c r="G11" s="138">
        <v>239</v>
      </c>
      <c r="H11" s="138">
        <v>368</v>
      </c>
      <c r="I11" s="138">
        <v>699</v>
      </c>
      <c r="J11" s="138">
        <v>942</v>
      </c>
      <c r="K11" s="138">
        <v>1694</v>
      </c>
      <c r="L11" s="131"/>
    </row>
    <row r="12" spans="1:12" ht="15">
      <c r="A12" s="131" t="s">
        <v>878</v>
      </c>
      <c r="B12" s="132" t="s">
        <v>351</v>
      </c>
      <c r="C12" s="138">
        <v>40</v>
      </c>
      <c r="D12" s="138">
        <v>64</v>
      </c>
      <c r="E12" s="138">
        <v>80</v>
      </c>
      <c r="F12" s="138">
        <v>125</v>
      </c>
      <c r="G12" s="138">
        <v>168</v>
      </c>
      <c r="H12" s="138">
        <v>261</v>
      </c>
      <c r="I12" s="138">
        <v>418</v>
      </c>
      <c r="J12" s="138">
        <v>627</v>
      </c>
      <c r="K12" s="138">
        <v>1241</v>
      </c>
      <c r="L12" s="131"/>
    </row>
    <row r="13" spans="1:12" ht="15">
      <c r="A13" s="131" t="s">
        <v>904</v>
      </c>
      <c r="B13" s="132" t="s">
        <v>351</v>
      </c>
      <c r="C13" s="138">
        <v>70</v>
      </c>
      <c r="D13" s="138">
        <v>112</v>
      </c>
      <c r="E13" s="138">
        <v>152</v>
      </c>
      <c r="F13" s="138">
        <v>234</v>
      </c>
      <c r="G13" s="138"/>
      <c r="H13" s="138">
        <v>302</v>
      </c>
      <c r="I13" s="138">
        <v>483</v>
      </c>
      <c r="J13" s="138">
        <v>886</v>
      </c>
      <c r="K13" s="138">
        <v>1263</v>
      </c>
      <c r="L13" s="131"/>
    </row>
    <row r="14" spans="1:12" ht="15">
      <c r="A14" s="131" t="s">
        <v>879</v>
      </c>
      <c r="B14" s="132" t="s">
        <v>351</v>
      </c>
      <c r="C14" s="138">
        <v>121</v>
      </c>
      <c r="D14" s="138">
        <v>164</v>
      </c>
      <c r="E14" s="138">
        <v>225</v>
      </c>
      <c r="F14" s="138">
        <v>352</v>
      </c>
      <c r="G14" s="138">
        <v>429</v>
      </c>
      <c r="H14" s="138">
        <v>654</v>
      </c>
      <c r="I14" s="138">
        <v>1218</v>
      </c>
      <c r="J14" s="138">
        <v>1697</v>
      </c>
      <c r="K14" s="138">
        <v>2359</v>
      </c>
      <c r="L14" s="131"/>
    </row>
    <row r="15" spans="1:12" ht="15">
      <c r="A15" s="131" t="s">
        <v>880</v>
      </c>
      <c r="B15" s="132" t="s">
        <v>351</v>
      </c>
      <c r="C15" s="138"/>
      <c r="D15" s="139">
        <v>92</v>
      </c>
      <c r="E15" s="139">
        <v>118</v>
      </c>
      <c r="F15" s="139">
        <v>198</v>
      </c>
      <c r="G15" s="139">
        <v>266</v>
      </c>
      <c r="H15" s="139">
        <v>397</v>
      </c>
      <c r="I15" s="139">
        <v>711</v>
      </c>
      <c r="J15" s="139">
        <v>1016</v>
      </c>
      <c r="K15" s="139">
        <v>1834</v>
      </c>
      <c r="L15" s="131"/>
    </row>
    <row r="16" spans="1:12" ht="15">
      <c r="A16" s="131" t="s">
        <v>881</v>
      </c>
      <c r="B16" s="132" t="s">
        <v>351</v>
      </c>
      <c r="C16" s="138"/>
      <c r="D16" s="139">
        <v>158</v>
      </c>
      <c r="E16" s="139">
        <v>228</v>
      </c>
      <c r="F16" s="139">
        <v>324</v>
      </c>
      <c r="G16" s="139">
        <v>532</v>
      </c>
      <c r="H16" s="139">
        <v>870</v>
      </c>
      <c r="I16" s="139">
        <v>1370</v>
      </c>
      <c r="J16" s="139">
        <v>1852</v>
      </c>
      <c r="K16" s="139">
        <v>3387</v>
      </c>
      <c r="L16" s="131"/>
    </row>
    <row r="17" spans="1:12" ht="15">
      <c r="A17" s="131" t="s">
        <v>882</v>
      </c>
      <c r="B17" s="132" t="s">
        <v>351</v>
      </c>
      <c r="C17" s="139">
        <v>29</v>
      </c>
      <c r="D17" s="139">
        <v>43</v>
      </c>
      <c r="E17" s="139">
        <v>52</v>
      </c>
      <c r="F17" s="139">
        <v>98</v>
      </c>
      <c r="G17" s="139">
        <v>121</v>
      </c>
      <c r="H17" s="139">
        <v>145</v>
      </c>
      <c r="I17" s="139">
        <v>213</v>
      </c>
      <c r="J17" s="139">
        <v>436</v>
      </c>
      <c r="K17" s="139">
        <v>847</v>
      </c>
      <c r="L17" s="131"/>
    </row>
    <row r="18" spans="1:12" ht="15">
      <c r="A18" s="131" t="s">
        <v>883</v>
      </c>
      <c r="B18" s="132" t="s">
        <v>351</v>
      </c>
      <c r="C18" s="140">
        <v>20</v>
      </c>
      <c r="D18" s="138">
        <v>35</v>
      </c>
      <c r="E18" s="138">
        <v>45</v>
      </c>
      <c r="F18" s="138">
        <v>80</v>
      </c>
      <c r="G18" s="138">
        <v>94</v>
      </c>
      <c r="H18" s="138">
        <v>117</v>
      </c>
      <c r="I18" s="138">
        <v>219</v>
      </c>
      <c r="J18" s="138">
        <v>298</v>
      </c>
      <c r="K18" s="138">
        <v>454</v>
      </c>
      <c r="L18" s="131"/>
    </row>
    <row r="19" spans="1:12" ht="15">
      <c r="A19" s="136" t="s">
        <v>884</v>
      </c>
      <c r="B19" s="132" t="s">
        <v>351</v>
      </c>
      <c r="C19" s="139">
        <v>25</v>
      </c>
      <c r="D19" s="139">
        <v>32</v>
      </c>
      <c r="E19" s="139">
        <v>49</v>
      </c>
      <c r="F19" s="139">
        <v>61</v>
      </c>
      <c r="G19" s="139">
        <v>70</v>
      </c>
      <c r="H19" s="139">
        <v>102</v>
      </c>
      <c r="I19" s="139">
        <v>130</v>
      </c>
      <c r="J19" s="139">
        <v>164</v>
      </c>
      <c r="K19" s="139">
        <v>243</v>
      </c>
      <c r="L19" s="131"/>
    </row>
    <row r="20" spans="1:12" ht="15">
      <c r="A20" s="136" t="s">
        <v>885</v>
      </c>
      <c r="B20" s="132" t="s">
        <v>351</v>
      </c>
      <c r="C20" s="139">
        <v>50</v>
      </c>
      <c r="D20" s="139">
        <v>64</v>
      </c>
      <c r="E20" s="139">
        <v>98</v>
      </c>
      <c r="F20" s="139">
        <v>122</v>
      </c>
      <c r="G20" s="139">
        <v>140</v>
      </c>
      <c r="H20" s="139">
        <v>204</v>
      </c>
      <c r="I20" s="139">
        <v>260</v>
      </c>
      <c r="J20" s="139">
        <v>328</v>
      </c>
      <c r="K20" s="139">
        <v>487</v>
      </c>
      <c r="L20" s="131"/>
    </row>
    <row r="21" spans="1:12" ht="15">
      <c r="A21" s="136" t="s">
        <v>886</v>
      </c>
      <c r="B21" s="132" t="s">
        <v>351</v>
      </c>
      <c r="C21" s="138">
        <v>47</v>
      </c>
      <c r="D21" s="138">
        <v>64</v>
      </c>
      <c r="E21" s="138">
        <v>88</v>
      </c>
      <c r="F21" s="138">
        <v>109</v>
      </c>
      <c r="G21" s="138">
        <v>137</v>
      </c>
      <c r="H21" s="138">
        <v>182</v>
      </c>
      <c r="I21" s="138">
        <v>251</v>
      </c>
      <c r="J21" s="138">
        <v>294</v>
      </c>
      <c r="K21" s="138">
        <v>426</v>
      </c>
      <c r="L21" s="131"/>
    </row>
    <row r="22" spans="1:12" ht="15">
      <c r="A22" s="136" t="s">
        <v>887</v>
      </c>
      <c r="B22" s="132" t="s">
        <v>351</v>
      </c>
      <c r="C22" s="138">
        <v>884</v>
      </c>
      <c r="D22" s="138">
        <v>1080</v>
      </c>
      <c r="E22" s="138">
        <v>1662</v>
      </c>
      <c r="F22" s="138">
        <v>2515</v>
      </c>
      <c r="G22" s="138">
        <v>3349</v>
      </c>
      <c r="H22" s="138">
        <v>5296</v>
      </c>
      <c r="I22" s="138">
        <v>10058</v>
      </c>
      <c r="J22" s="138">
        <v>15300</v>
      </c>
      <c r="K22" s="138"/>
      <c r="L22" s="131"/>
    </row>
    <row r="23" spans="1:12" ht="15">
      <c r="A23" s="136" t="s">
        <v>888</v>
      </c>
      <c r="B23" s="132" t="s">
        <v>351</v>
      </c>
      <c r="C23" s="138">
        <v>749</v>
      </c>
      <c r="D23" s="138">
        <v>925</v>
      </c>
      <c r="E23" s="138">
        <v>1819</v>
      </c>
      <c r="F23" s="138">
        <v>3530</v>
      </c>
      <c r="G23" s="138"/>
      <c r="H23" s="138"/>
      <c r="I23" s="138"/>
      <c r="J23" s="138"/>
      <c r="K23" s="138"/>
      <c r="L23" s="131"/>
    </row>
    <row r="24" spans="1:12" ht="15">
      <c r="A24" s="136" t="s">
        <v>916</v>
      </c>
      <c r="B24" s="132" t="s">
        <v>351</v>
      </c>
      <c r="C24" s="609">
        <v>480</v>
      </c>
      <c r="D24" s="610"/>
      <c r="E24" s="610"/>
      <c r="F24" s="610"/>
      <c r="G24" s="610"/>
      <c r="H24" s="610"/>
      <c r="I24" s="610"/>
      <c r="J24" s="610"/>
      <c r="K24" s="610"/>
      <c r="L24" s="611"/>
    </row>
    <row r="25" spans="1:12" ht="15">
      <c r="A25" s="136" t="s">
        <v>917</v>
      </c>
      <c r="B25" s="132" t="s">
        <v>351</v>
      </c>
      <c r="C25" s="138"/>
      <c r="D25" s="138"/>
      <c r="E25" s="138"/>
      <c r="F25" s="138"/>
      <c r="G25" s="138"/>
      <c r="H25" s="138"/>
      <c r="I25" s="138"/>
      <c r="J25" s="138">
        <v>13241</v>
      </c>
      <c r="K25" s="138">
        <v>14124</v>
      </c>
      <c r="L25" s="131"/>
    </row>
    <row r="26" spans="1:12" ht="15">
      <c r="A26" s="136" t="s">
        <v>889</v>
      </c>
      <c r="B26" s="132" t="s">
        <v>351</v>
      </c>
      <c r="C26" s="139">
        <v>957</v>
      </c>
      <c r="D26" s="139"/>
      <c r="E26" s="139"/>
      <c r="F26" s="139"/>
      <c r="G26" s="139"/>
      <c r="H26" s="139"/>
      <c r="I26" s="139"/>
      <c r="J26" s="139"/>
      <c r="K26" s="138"/>
      <c r="L26" s="131"/>
    </row>
    <row r="27" spans="1:12" ht="15">
      <c r="A27" s="136" t="s">
        <v>890</v>
      </c>
      <c r="B27" s="132" t="s">
        <v>351</v>
      </c>
      <c r="C27" s="139">
        <v>295</v>
      </c>
      <c r="D27" s="139"/>
      <c r="E27" s="139"/>
      <c r="F27" s="139"/>
      <c r="G27" s="139"/>
      <c r="H27" s="139"/>
      <c r="I27" s="139"/>
      <c r="J27" s="139"/>
      <c r="K27" s="138"/>
      <c r="L27" s="131"/>
    </row>
    <row r="28" spans="1:12" ht="15">
      <c r="A28" s="136" t="s">
        <v>891</v>
      </c>
      <c r="B28" s="132" t="s">
        <v>351</v>
      </c>
      <c r="C28" s="138">
        <v>342</v>
      </c>
      <c r="D28" s="138">
        <v>545</v>
      </c>
      <c r="E28" s="138">
        <v>800</v>
      </c>
      <c r="F28" s="138">
        <v>1086</v>
      </c>
      <c r="G28" s="138">
        <v>1658</v>
      </c>
      <c r="H28" s="138">
        <v>1872</v>
      </c>
      <c r="I28" s="138">
        <v>3584</v>
      </c>
      <c r="J28" s="138"/>
      <c r="K28" s="138"/>
      <c r="L28" s="131"/>
    </row>
    <row r="29" spans="1:12" ht="15">
      <c r="A29" s="136" t="s">
        <v>918</v>
      </c>
      <c r="B29" s="132" t="s">
        <v>351</v>
      </c>
      <c r="C29" s="138">
        <v>385</v>
      </c>
      <c r="D29" s="138"/>
      <c r="E29" s="138"/>
      <c r="F29" s="138"/>
      <c r="G29" s="138"/>
      <c r="H29" s="138"/>
      <c r="I29" s="138"/>
      <c r="J29" s="138"/>
      <c r="K29" s="138"/>
      <c r="L29" s="131"/>
    </row>
    <row r="30" spans="1:12" ht="15">
      <c r="A30" s="136" t="s">
        <v>892</v>
      </c>
      <c r="B30" s="132" t="s">
        <v>351</v>
      </c>
      <c r="C30" s="139">
        <v>479</v>
      </c>
      <c r="D30" s="138"/>
      <c r="E30" s="138"/>
      <c r="F30" s="138"/>
      <c r="G30" s="138"/>
      <c r="H30" s="138"/>
      <c r="I30" s="138"/>
      <c r="J30" s="138"/>
      <c r="K30" s="138"/>
      <c r="L30" s="131"/>
    </row>
    <row r="31" spans="1:12" ht="15">
      <c r="A31" s="136" t="s">
        <v>893</v>
      </c>
      <c r="B31" s="132" t="s">
        <v>894</v>
      </c>
      <c r="C31" s="138"/>
      <c r="D31" s="138"/>
      <c r="E31" s="138"/>
      <c r="F31" s="138"/>
      <c r="G31" s="138"/>
      <c r="H31" s="138"/>
      <c r="I31" s="138"/>
      <c r="J31" s="138">
        <v>802</v>
      </c>
      <c r="K31" s="138">
        <v>1177</v>
      </c>
      <c r="L31" s="131"/>
    </row>
    <row r="32" spans="1:12" ht="15">
      <c r="A32" s="136" t="s">
        <v>895</v>
      </c>
      <c r="B32" s="132" t="s">
        <v>894</v>
      </c>
      <c r="C32" s="138"/>
      <c r="D32" s="138"/>
      <c r="E32" s="138"/>
      <c r="F32" s="139">
        <v>1092</v>
      </c>
      <c r="G32" s="138">
        <v>1209</v>
      </c>
      <c r="H32" s="138">
        <v>1209</v>
      </c>
      <c r="I32" s="138">
        <v>1459</v>
      </c>
      <c r="J32" s="138">
        <v>1605</v>
      </c>
      <c r="K32" s="138">
        <v>1926</v>
      </c>
      <c r="L32" s="131"/>
    </row>
    <row r="33" spans="1:12" ht="15">
      <c r="A33" s="136" t="s">
        <v>896</v>
      </c>
      <c r="B33" s="132" t="s">
        <v>894</v>
      </c>
      <c r="C33" s="138"/>
      <c r="D33" s="138"/>
      <c r="E33" s="138"/>
      <c r="F33" s="139">
        <v>1172</v>
      </c>
      <c r="G33" s="139">
        <v>1464</v>
      </c>
      <c r="H33" s="139">
        <v>2239</v>
      </c>
      <c r="I33" s="139">
        <v>2539</v>
      </c>
      <c r="J33" s="139">
        <v>2867</v>
      </c>
      <c r="K33" s="139">
        <v>3693</v>
      </c>
      <c r="L33" s="131"/>
    </row>
    <row r="34" spans="1:12" ht="15">
      <c r="A34" s="136" t="s">
        <v>897</v>
      </c>
      <c r="B34" s="132" t="s">
        <v>351</v>
      </c>
      <c r="C34" s="139">
        <v>346</v>
      </c>
      <c r="D34" s="139">
        <v>454</v>
      </c>
      <c r="E34" s="139">
        <v>603</v>
      </c>
      <c r="F34" s="139">
        <v>949</v>
      </c>
      <c r="G34" s="139">
        <v>1452</v>
      </c>
      <c r="H34" s="139">
        <v>1948</v>
      </c>
      <c r="I34" s="139">
        <v>2252</v>
      </c>
      <c r="J34" s="139">
        <v>3290</v>
      </c>
      <c r="K34" s="139">
        <v>5874</v>
      </c>
      <c r="L34" s="131"/>
    </row>
    <row r="35" spans="1:12" ht="15">
      <c r="A35" s="131" t="s">
        <v>898</v>
      </c>
      <c r="B35" s="132" t="s">
        <v>351</v>
      </c>
      <c r="C35" s="139">
        <v>136</v>
      </c>
      <c r="D35" s="139">
        <v>213</v>
      </c>
      <c r="E35" s="139">
        <v>326</v>
      </c>
      <c r="F35" s="139">
        <v>630</v>
      </c>
      <c r="G35" s="139">
        <v>954</v>
      </c>
      <c r="H35" s="139">
        <v>1400</v>
      </c>
      <c r="I35" s="139">
        <v>3600</v>
      </c>
      <c r="J35" s="139">
        <v>5592</v>
      </c>
      <c r="K35" s="139">
        <v>7910</v>
      </c>
      <c r="L35" s="138"/>
    </row>
    <row r="36" spans="1:12" ht="15">
      <c r="A36" s="131" t="s">
        <v>919</v>
      </c>
      <c r="B36" s="132" t="s">
        <v>351</v>
      </c>
      <c r="C36" s="138">
        <v>288</v>
      </c>
      <c r="D36" s="138">
        <v>449</v>
      </c>
      <c r="E36" s="138">
        <v>642</v>
      </c>
      <c r="F36" s="138">
        <v>963</v>
      </c>
      <c r="G36" s="138">
        <v>1423</v>
      </c>
      <c r="H36" s="138">
        <v>2000</v>
      </c>
      <c r="I36" s="139">
        <v>9114</v>
      </c>
      <c r="J36" s="139">
        <v>12545</v>
      </c>
      <c r="K36" s="139">
        <v>16270</v>
      </c>
      <c r="L36" s="138"/>
    </row>
    <row r="37" spans="1:12" ht="15">
      <c r="A37" s="131" t="s">
        <v>899</v>
      </c>
      <c r="B37" s="132" t="s">
        <v>351</v>
      </c>
      <c r="C37" s="139">
        <v>695</v>
      </c>
      <c r="D37" s="139">
        <v>1240</v>
      </c>
      <c r="E37" s="139">
        <v>2140</v>
      </c>
      <c r="F37" s="139">
        <v>3650</v>
      </c>
      <c r="G37" s="139">
        <v>4860</v>
      </c>
      <c r="H37" s="139">
        <v>5680</v>
      </c>
      <c r="I37" s="138"/>
      <c r="J37" s="138"/>
      <c r="K37" s="138"/>
      <c r="L37" s="138"/>
    </row>
    <row r="38" spans="1:12" ht="15">
      <c r="A38" s="131" t="s">
        <v>958</v>
      </c>
      <c r="B38" s="132" t="s">
        <v>351</v>
      </c>
      <c r="C38" s="595">
        <v>1926</v>
      </c>
      <c r="D38" s="596"/>
      <c r="E38" s="596"/>
      <c r="F38" s="596"/>
      <c r="G38" s="596"/>
      <c r="H38" s="596"/>
      <c r="I38" s="596"/>
      <c r="J38" s="596"/>
      <c r="K38" s="597"/>
      <c r="L38" s="138"/>
    </row>
    <row r="39" spans="1:12" ht="18.75">
      <c r="A39" s="598" t="s">
        <v>1747</v>
      </c>
      <c r="B39" s="598"/>
      <c r="C39" s="598"/>
      <c r="D39" s="598"/>
      <c r="E39" s="598"/>
      <c r="F39" s="598"/>
      <c r="G39" s="598"/>
      <c r="H39" s="598"/>
      <c r="I39" s="598"/>
      <c r="J39" s="598"/>
      <c r="K39" s="598"/>
      <c r="L39" s="598"/>
    </row>
    <row r="40" spans="1:12" ht="15">
      <c r="A40" s="132" t="s">
        <v>859</v>
      </c>
      <c r="B40" s="132" t="s">
        <v>147</v>
      </c>
      <c r="C40" s="137" t="s">
        <v>347</v>
      </c>
      <c r="D40" s="137" t="s">
        <v>348</v>
      </c>
      <c r="E40" s="137" t="s">
        <v>349</v>
      </c>
      <c r="F40" s="137" t="s">
        <v>900</v>
      </c>
      <c r="G40" s="137" t="s">
        <v>863</v>
      </c>
      <c r="H40" s="137" t="s">
        <v>350</v>
      </c>
      <c r="I40" s="137" t="s">
        <v>901</v>
      </c>
      <c r="J40" s="137" t="s">
        <v>136</v>
      </c>
      <c r="K40" s="137" t="s">
        <v>137</v>
      </c>
      <c r="L40" s="141" t="s">
        <v>155</v>
      </c>
    </row>
    <row r="41" spans="1:12" ht="15">
      <c r="A41" s="136" t="s">
        <v>902</v>
      </c>
      <c r="B41" s="132" t="s">
        <v>903</v>
      </c>
      <c r="C41" s="138">
        <v>170</v>
      </c>
      <c r="D41" s="138">
        <v>216</v>
      </c>
      <c r="E41" s="138">
        <v>330</v>
      </c>
      <c r="F41" s="138">
        <v>430</v>
      </c>
      <c r="G41" s="138">
        <v>487</v>
      </c>
      <c r="H41" s="138">
        <v>666.6</v>
      </c>
      <c r="I41" s="138">
        <v>850</v>
      </c>
      <c r="J41" s="138">
        <v>1084</v>
      </c>
      <c r="K41" s="138">
        <v>1626</v>
      </c>
      <c r="L41" s="131"/>
    </row>
    <row r="42" spans="1:12" ht="15">
      <c r="A42" s="136" t="s">
        <v>957</v>
      </c>
      <c r="B42" s="141" t="s">
        <v>903</v>
      </c>
      <c r="C42" s="131"/>
      <c r="D42" s="142">
        <v>856</v>
      </c>
      <c r="E42" s="142">
        <v>1310</v>
      </c>
      <c r="F42" s="142">
        <v>1407</v>
      </c>
      <c r="G42" s="142">
        <v>1610</v>
      </c>
      <c r="H42" s="142">
        <v>2268</v>
      </c>
      <c r="I42" s="131"/>
      <c r="J42" s="131"/>
      <c r="K42" s="131"/>
      <c r="L42" s="131"/>
    </row>
    <row r="43" spans="1:12" ht="15">
      <c r="A43" s="599"/>
      <c r="B43" s="600"/>
      <c r="C43" s="600"/>
      <c r="D43" s="600"/>
      <c r="E43" s="600"/>
      <c r="F43" s="600"/>
      <c r="G43" s="600"/>
      <c r="H43" s="600"/>
      <c r="I43" s="600"/>
      <c r="J43" s="600"/>
      <c r="K43" s="600"/>
      <c r="L43" s="601"/>
    </row>
    <row r="44" spans="1:12" ht="15">
      <c r="A44" s="602"/>
      <c r="B44" s="602"/>
      <c r="C44" s="137" t="s">
        <v>906</v>
      </c>
      <c r="D44" s="137" t="s">
        <v>907</v>
      </c>
      <c r="E44" s="137" t="s">
        <v>908</v>
      </c>
      <c r="F44" s="137" t="s">
        <v>909</v>
      </c>
      <c r="G44" s="137" t="s">
        <v>910</v>
      </c>
      <c r="H44" s="137" t="s">
        <v>911</v>
      </c>
      <c r="I44" s="137" t="s">
        <v>912</v>
      </c>
      <c r="J44" s="137" t="s">
        <v>913</v>
      </c>
      <c r="K44" s="137"/>
      <c r="L44" s="132"/>
    </row>
    <row r="45" spans="1:12" ht="15">
      <c r="A45" s="136" t="s">
        <v>905</v>
      </c>
      <c r="B45" s="141" t="s">
        <v>351</v>
      </c>
      <c r="C45" s="138">
        <v>64</v>
      </c>
      <c r="D45" s="138">
        <v>87</v>
      </c>
      <c r="E45" s="138">
        <v>135</v>
      </c>
      <c r="F45" s="142">
        <v>167</v>
      </c>
      <c r="G45" s="142">
        <v>280</v>
      </c>
      <c r="H45" s="142">
        <v>456</v>
      </c>
      <c r="I45" s="142">
        <v>685</v>
      </c>
      <c r="J45" s="142">
        <v>1116</v>
      </c>
      <c r="K45" s="142">
        <v>1926</v>
      </c>
      <c r="L45" s="138"/>
    </row>
    <row r="46" spans="1:12" ht="15">
      <c r="A46" s="136" t="s">
        <v>914</v>
      </c>
      <c r="B46" s="141" t="s">
        <v>351</v>
      </c>
      <c r="C46" s="138">
        <v>120</v>
      </c>
      <c r="D46" s="142">
        <v>165</v>
      </c>
      <c r="E46" s="142">
        <v>250</v>
      </c>
      <c r="F46" s="142">
        <v>324</v>
      </c>
      <c r="G46" s="142">
        <v>516</v>
      </c>
      <c r="H46" s="138">
        <v>950</v>
      </c>
      <c r="I46" s="138">
        <v>1358</v>
      </c>
      <c r="J46" s="138">
        <v>2225</v>
      </c>
      <c r="K46" s="138"/>
      <c r="L46" s="138"/>
    </row>
    <row r="47" spans="1:12" ht="15">
      <c r="A47" s="136" t="s">
        <v>915</v>
      </c>
      <c r="B47" s="141" t="s">
        <v>351</v>
      </c>
      <c r="C47" s="131"/>
      <c r="D47" s="131"/>
      <c r="E47" s="131"/>
      <c r="F47" s="131"/>
      <c r="G47" s="142">
        <v>305</v>
      </c>
      <c r="H47" s="142">
        <v>321</v>
      </c>
      <c r="I47" s="138">
        <v>358</v>
      </c>
      <c r="J47" s="138">
        <v>464</v>
      </c>
      <c r="K47" s="131"/>
      <c r="L47" s="131"/>
    </row>
  </sheetData>
  <mergeCells count="16">
    <mergeCell ref="A6:L6"/>
    <mergeCell ref="A1:L1"/>
    <mergeCell ref="A2:L2"/>
    <mergeCell ref="A3:L3"/>
    <mergeCell ref="A4:L4"/>
    <mergeCell ref="A5:L5"/>
    <mergeCell ref="C38:K38"/>
    <mergeCell ref="A39:L39"/>
    <mergeCell ref="A43:L43"/>
    <mergeCell ref="A44:B44"/>
    <mergeCell ref="A7:L7"/>
    <mergeCell ref="A8:L8"/>
    <mergeCell ref="A9:A10"/>
    <mergeCell ref="B9:B10"/>
    <mergeCell ref="L9:L10"/>
    <mergeCell ref="C24:L24"/>
  </mergeCells>
  <pageMargins left="0.45" right="0.45" top="0.75" bottom="0.75" header="0.3" footer="0.3"/>
  <pageSetup orientation="portrait" r:id="rId1"/>
  <headerFooter>
    <oddHeader>&amp;LKaran&amp;R&amp;P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5"/>
  <sheetViews>
    <sheetView topLeftCell="A21" workbookViewId="0">
      <selection sqref="A1:AR45"/>
    </sheetView>
  </sheetViews>
  <sheetFormatPr defaultRowHeight="12.75"/>
  <cols>
    <col min="1" max="1" width="14.5703125" bestFit="1" customWidth="1"/>
    <col min="2" max="44" width="3.28515625" bestFit="1" customWidth="1"/>
  </cols>
  <sheetData>
    <row r="1" spans="1:45" s="112" customFormat="1" ht="15.75">
      <c r="A1" s="612" t="s">
        <v>668</v>
      </c>
      <c r="B1" s="612"/>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c r="AP1" s="612"/>
      <c r="AQ1" s="612"/>
      <c r="AR1" s="612"/>
      <c r="AS1" s="143"/>
    </row>
    <row r="2" spans="1:45" ht="76.5">
      <c r="A2" s="105" t="s">
        <v>303</v>
      </c>
      <c r="B2" s="104" t="s">
        <v>304</v>
      </c>
      <c r="C2" s="104" t="s">
        <v>305</v>
      </c>
      <c r="D2" s="104" t="s">
        <v>306</v>
      </c>
      <c r="E2" s="104" t="s">
        <v>307</v>
      </c>
      <c r="F2" s="104" t="s">
        <v>308</v>
      </c>
      <c r="G2" s="104" t="s">
        <v>309</v>
      </c>
      <c r="H2" s="104" t="s">
        <v>310</v>
      </c>
      <c r="I2" s="104" t="s">
        <v>311</v>
      </c>
      <c r="J2" s="104" t="s">
        <v>312</v>
      </c>
      <c r="K2" s="104" t="s">
        <v>313</v>
      </c>
      <c r="L2" s="104" t="s">
        <v>314</v>
      </c>
      <c r="M2" s="104" t="s">
        <v>315</v>
      </c>
      <c r="N2" s="104" t="s">
        <v>316</v>
      </c>
      <c r="O2" s="104" t="s">
        <v>317</v>
      </c>
      <c r="P2" s="104" t="s">
        <v>318</v>
      </c>
      <c r="Q2" s="104" t="s">
        <v>319</v>
      </c>
      <c r="R2" s="104" t="s">
        <v>320</v>
      </c>
      <c r="S2" s="104" t="s">
        <v>321</v>
      </c>
      <c r="T2" s="104" t="s">
        <v>322</v>
      </c>
      <c r="U2" s="104" t="s">
        <v>323</v>
      </c>
      <c r="V2" s="104" t="s">
        <v>324</v>
      </c>
      <c r="W2" s="104" t="s">
        <v>325</v>
      </c>
      <c r="X2" s="104" t="s">
        <v>326</v>
      </c>
      <c r="Y2" s="104" t="s">
        <v>327</v>
      </c>
      <c r="Z2" s="104" t="s">
        <v>328</v>
      </c>
      <c r="AA2" s="104" t="s">
        <v>329</v>
      </c>
      <c r="AB2" s="104" t="s">
        <v>330</v>
      </c>
      <c r="AC2" s="104" t="s">
        <v>331</v>
      </c>
      <c r="AD2" s="104" t="s">
        <v>332</v>
      </c>
      <c r="AE2" s="104" t="s">
        <v>333</v>
      </c>
      <c r="AF2" s="104" t="s">
        <v>334</v>
      </c>
      <c r="AG2" s="104" t="s">
        <v>335</v>
      </c>
      <c r="AH2" s="104" t="s">
        <v>336</v>
      </c>
      <c r="AI2" s="104" t="s">
        <v>337</v>
      </c>
      <c r="AJ2" s="104" t="s">
        <v>338</v>
      </c>
      <c r="AK2" s="104" t="s">
        <v>339</v>
      </c>
      <c r="AL2" s="104" t="s">
        <v>340</v>
      </c>
      <c r="AM2" s="104" t="s">
        <v>341</v>
      </c>
      <c r="AN2" s="104" t="s">
        <v>342</v>
      </c>
      <c r="AO2" s="104" t="s">
        <v>343</v>
      </c>
      <c r="AP2" s="104" t="s">
        <v>344</v>
      </c>
      <c r="AQ2" s="104" t="s">
        <v>345</v>
      </c>
      <c r="AR2" s="104" t="s">
        <v>346</v>
      </c>
    </row>
    <row r="3" spans="1:45">
      <c r="A3" s="6" t="s">
        <v>304</v>
      </c>
      <c r="B3" s="6">
        <v>0</v>
      </c>
      <c r="C3" s="6">
        <v>2</v>
      </c>
      <c r="D3" s="6">
        <v>5</v>
      </c>
      <c r="E3" s="6">
        <v>5</v>
      </c>
      <c r="F3" s="6">
        <v>5</v>
      </c>
      <c r="G3" s="6">
        <v>10</v>
      </c>
      <c r="H3" s="6">
        <v>15</v>
      </c>
      <c r="I3" s="6">
        <v>16</v>
      </c>
      <c r="J3" s="6">
        <v>11</v>
      </c>
      <c r="K3" s="6">
        <v>8</v>
      </c>
      <c r="L3" s="6">
        <v>5</v>
      </c>
      <c r="M3" s="6">
        <v>6</v>
      </c>
      <c r="N3" s="6">
        <v>6</v>
      </c>
      <c r="O3" s="6">
        <v>5</v>
      </c>
      <c r="P3" s="6">
        <v>3</v>
      </c>
      <c r="Q3" s="6">
        <v>5</v>
      </c>
      <c r="R3" s="6">
        <v>3</v>
      </c>
      <c r="S3" s="6">
        <v>5</v>
      </c>
      <c r="T3" s="6">
        <v>10</v>
      </c>
      <c r="U3" s="6">
        <v>15</v>
      </c>
      <c r="V3" s="6">
        <v>12</v>
      </c>
      <c r="W3" s="6">
        <v>18</v>
      </c>
      <c r="X3" s="6">
        <v>14</v>
      </c>
      <c r="Y3" s="6">
        <v>16</v>
      </c>
      <c r="Z3" s="6">
        <v>23</v>
      </c>
      <c r="AA3" s="6">
        <v>26</v>
      </c>
      <c r="AB3" s="6">
        <v>37</v>
      </c>
      <c r="AC3" s="6">
        <v>40</v>
      </c>
      <c r="AD3" s="6">
        <v>20</v>
      </c>
      <c r="AE3" s="6">
        <v>29</v>
      </c>
      <c r="AF3" s="6">
        <v>26</v>
      </c>
      <c r="AG3" s="6">
        <v>19</v>
      </c>
      <c r="AH3" s="6">
        <v>9</v>
      </c>
      <c r="AI3" s="6">
        <v>5</v>
      </c>
      <c r="AJ3" s="6">
        <v>6</v>
      </c>
      <c r="AK3" s="6">
        <v>6</v>
      </c>
      <c r="AL3" s="6">
        <v>7</v>
      </c>
      <c r="AM3" s="6">
        <v>10</v>
      </c>
      <c r="AN3" s="6">
        <v>17</v>
      </c>
      <c r="AO3" s="6">
        <v>15</v>
      </c>
      <c r="AP3" s="6">
        <v>14</v>
      </c>
      <c r="AQ3" s="6">
        <v>29</v>
      </c>
      <c r="AR3" s="6">
        <v>24</v>
      </c>
    </row>
    <row r="4" spans="1:45">
      <c r="A4" s="6" t="s">
        <v>305</v>
      </c>
      <c r="B4" s="5"/>
      <c r="C4" s="5">
        <v>0</v>
      </c>
      <c r="D4" s="5">
        <v>3</v>
      </c>
      <c r="E4" s="5">
        <v>3</v>
      </c>
      <c r="F4" s="5">
        <v>3</v>
      </c>
      <c r="G4" s="5">
        <v>8</v>
      </c>
      <c r="H4" s="5">
        <v>13</v>
      </c>
      <c r="I4" s="5">
        <v>14</v>
      </c>
      <c r="J4" s="5">
        <v>9</v>
      </c>
      <c r="K4" s="5">
        <v>6</v>
      </c>
      <c r="L4" s="5">
        <v>4</v>
      </c>
      <c r="M4" s="5">
        <v>4</v>
      </c>
      <c r="N4" s="5">
        <v>4</v>
      </c>
      <c r="O4" s="5">
        <v>3</v>
      </c>
      <c r="P4" s="5">
        <v>4</v>
      </c>
      <c r="Q4" s="5">
        <v>7</v>
      </c>
      <c r="R4" s="5">
        <v>5</v>
      </c>
      <c r="S4" s="5">
        <v>6</v>
      </c>
      <c r="T4" s="5">
        <v>12</v>
      </c>
      <c r="U4" s="5">
        <v>17</v>
      </c>
      <c r="V4" s="5">
        <v>12</v>
      </c>
      <c r="W4" s="5">
        <v>20</v>
      </c>
      <c r="X4" s="5">
        <v>16</v>
      </c>
      <c r="Y4" s="5">
        <v>18</v>
      </c>
      <c r="Z4" s="5">
        <v>25</v>
      </c>
      <c r="AA4" s="5">
        <v>28</v>
      </c>
      <c r="AB4" s="5">
        <v>39</v>
      </c>
      <c r="AC4" s="5">
        <v>42</v>
      </c>
      <c r="AD4" s="5">
        <v>22</v>
      </c>
      <c r="AE4" s="5">
        <v>31</v>
      </c>
      <c r="AF4" s="5">
        <v>27</v>
      </c>
      <c r="AG4" s="5">
        <v>21</v>
      </c>
      <c r="AH4" s="5">
        <v>14</v>
      </c>
      <c r="AI4" s="5">
        <v>10</v>
      </c>
      <c r="AJ4" s="5">
        <v>10</v>
      </c>
      <c r="AK4" s="5">
        <v>11</v>
      </c>
      <c r="AL4" s="5">
        <v>10</v>
      </c>
      <c r="AM4" s="5">
        <v>8</v>
      </c>
      <c r="AN4" s="5">
        <v>13</v>
      </c>
      <c r="AO4" s="5">
        <v>15</v>
      </c>
      <c r="AP4" s="5">
        <v>14</v>
      </c>
      <c r="AQ4" s="5">
        <v>27</v>
      </c>
      <c r="AR4" s="5">
        <v>22</v>
      </c>
    </row>
    <row r="5" spans="1:45">
      <c r="A5" s="6" t="s">
        <v>306</v>
      </c>
      <c r="B5" s="6"/>
      <c r="C5" s="6"/>
      <c r="D5" s="6">
        <v>0</v>
      </c>
      <c r="E5" s="6">
        <v>2</v>
      </c>
      <c r="F5" s="6">
        <v>2</v>
      </c>
      <c r="G5" s="6">
        <v>6</v>
      </c>
      <c r="H5" s="6">
        <v>10</v>
      </c>
      <c r="I5" s="6">
        <v>11</v>
      </c>
      <c r="J5" s="6">
        <v>8</v>
      </c>
      <c r="K5" s="6">
        <v>4</v>
      </c>
      <c r="L5" s="6">
        <v>4</v>
      </c>
      <c r="M5" s="6">
        <v>5</v>
      </c>
      <c r="N5" s="6">
        <v>5</v>
      </c>
      <c r="O5" s="6">
        <v>7</v>
      </c>
      <c r="P5" s="6">
        <v>8</v>
      </c>
      <c r="Q5" s="6">
        <v>10</v>
      </c>
      <c r="R5" s="6">
        <v>8</v>
      </c>
      <c r="S5" s="6">
        <v>8</v>
      </c>
      <c r="T5" s="6">
        <v>15</v>
      </c>
      <c r="U5" s="6">
        <v>20</v>
      </c>
      <c r="V5" s="6">
        <v>15</v>
      </c>
      <c r="W5" s="6">
        <v>23</v>
      </c>
      <c r="X5" s="6">
        <v>20</v>
      </c>
      <c r="Y5" s="6">
        <v>20</v>
      </c>
      <c r="Z5" s="6">
        <v>28</v>
      </c>
      <c r="AA5" s="6">
        <v>35</v>
      </c>
      <c r="AB5" s="6">
        <v>42</v>
      </c>
      <c r="AC5" s="6">
        <v>45</v>
      </c>
      <c r="AD5" s="6">
        <v>25</v>
      </c>
      <c r="AE5" s="6">
        <v>35</v>
      </c>
      <c r="AF5" s="6">
        <v>32</v>
      </c>
      <c r="AG5" s="6">
        <v>24</v>
      </c>
      <c r="AH5" s="6">
        <v>17</v>
      </c>
      <c r="AI5" s="6">
        <v>13</v>
      </c>
      <c r="AJ5" s="6">
        <v>13</v>
      </c>
      <c r="AK5" s="6">
        <v>14</v>
      </c>
      <c r="AL5" s="6">
        <v>13</v>
      </c>
      <c r="AM5" s="6">
        <v>6</v>
      </c>
      <c r="AN5" s="6">
        <v>11</v>
      </c>
      <c r="AO5" s="6">
        <v>13</v>
      </c>
      <c r="AP5" s="6">
        <v>11</v>
      </c>
      <c r="AQ5" s="6">
        <v>24</v>
      </c>
      <c r="AR5" s="6">
        <v>29</v>
      </c>
    </row>
    <row r="6" spans="1:45">
      <c r="A6" s="6" t="s">
        <v>307</v>
      </c>
      <c r="B6" s="5"/>
      <c r="C6" s="5"/>
      <c r="D6" s="5"/>
      <c r="E6" s="5">
        <v>0</v>
      </c>
      <c r="F6" s="5">
        <v>4</v>
      </c>
      <c r="G6" s="5">
        <v>7</v>
      </c>
      <c r="H6" s="5">
        <v>12</v>
      </c>
      <c r="I6" s="5">
        <v>13</v>
      </c>
      <c r="J6" s="5">
        <v>10</v>
      </c>
      <c r="K6" s="5">
        <v>6</v>
      </c>
      <c r="L6" s="5">
        <v>12</v>
      </c>
      <c r="M6" s="5">
        <v>8</v>
      </c>
      <c r="N6" s="5">
        <v>7</v>
      </c>
      <c r="O6" s="5">
        <v>12</v>
      </c>
      <c r="P6" s="5">
        <v>10</v>
      </c>
      <c r="Q6" s="5">
        <v>15</v>
      </c>
      <c r="R6" s="5">
        <v>10</v>
      </c>
      <c r="S6" s="5">
        <v>10</v>
      </c>
      <c r="T6" s="5">
        <v>17</v>
      </c>
      <c r="U6" s="5">
        <v>22</v>
      </c>
      <c r="V6" s="5">
        <v>20</v>
      </c>
      <c r="W6" s="5">
        <v>25</v>
      </c>
      <c r="X6" s="5">
        <v>22</v>
      </c>
      <c r="Y6" s="5">
        <v>22</v>
      </c>
      <c r="Z6" s="5">
        <v>30</v>
      </c>
      <c r="AA6" s="5">
        <v>37</v>
      </c>
      <c r="AB6" s="5">
        <v>44</v>
      </c>
      <c r="AC6" s="5">
        <v>47</v>
      </c>
      <c r="AD6" s="5">
        <v>27</v>
      </c>
      <c r="AE6" s="5">
        <v>36</v>
      </c>
      <c r="AF6" s="5">
        <v>34</v>
      </c>
      <c r="AG6" s="5">
        <v>26</v>
      </c>
      <c r="AH6" s="5">
        <v>19</v>
      </c>
      <c r="AI6" s="5">
        <v>14</v>
      </c>
      <c r="AJ6" s="5">
        <v>6</v>
      </c>
      <c r="AK6" s="5">
        <v>8</v>
      </c>
      <c r="AL6" s="5">
        <v>15</v>
      </c>
      <c r="AM6" s="5">
        <v>8</v>
      </c>
      <c r="AN6" s="5">
        <v>9</v>
      </c>
      <c r="AO6" s="5">
        <v>13</v>
      </c>
      <c r="AP6" s="5">
        <v>9</v>
      </c>
      <c r="AQ6" s="5">
        <v>22</v>
      </c>
      <c r="AR6" s="5">
        <v>17</v>
      </c>
    </row>
    <row r="7" spans="1:45">
      <c r="A7" s="6" t="s">
        <v>308</v>
      </c>
      <c r="B7" s="6"/>
      <c r="C7" s="6"/>
      <c r="D7" s="6"/>
      <c r="E7" s="6"/>
      <c r="F7" s="6">
        <v>0</v>
      </c>
      <c r="G7" s="6">
        <v>8</v>
      </c>
      <c r="H7" s="6">
        <v>10</v>
      </c>
      <c r="I7" s="6">
        <v>11</v>
      </c>
      <c r="J7" s="6">
        <v>6</v>
      </c>
      <c r="K7" s="6">
        <v>6</v>
      </c>
      <c r="L7" s="6">
        <v>8</v>
      </c>
      <c r="M7" s="6">
        <v>6</v>
      </c>
      <c r="N7" s="6">
        <v>5</v>
      </c>
      <c r="O7" s="6">
        <v>9</v>
      </c>
      <c r="P7" s="6">
        <v>10</v>
      </c>
      <c r="Q7" s="6">
        <v>10</v>
      </c>
      <c r="R7" s="6">
        <v>10</v>
      </c>
      <c r="S7" s="6">
        <v>9</v>
      </c>
      <c r="T7" s="6">
        <v>17</v>
      </c>
      <c r="U7" s="6">
        <v>22</v>
      </c>
      <c r="V7" s="6">
        <v>16</v>
      </c>
      <c r="W7" s="6">
        <v>25</v>
      </c>
      <c r="X7" s="6">
        <v>22</v>
      </c>
      <c r="Y7" s="6">
        <v>22</v>
      </c>
      <c r="Z7" s="6">
        <v>30</v>
      </c>
      <c r="AA7" s="6">
        <v>37</v>
      </c>
      <c r="AB7" s="6">
        <v>44</v>
      </c>
      <c r="AC7" s="6">
        <v>47</v>
      </c>
      <c r="AD7" s="6">
        <v>27</v>
      </c>
      <c r="AE7" s="6">
        <v>36</v>
      </c>
      <c r="AF7" s="6">
        <v>34</v>
      </c>
      <c r="AG7" s="6">
        <v>26</v>
      </c>
      <c r="AH7" s="6">
        <v>19</v>
      </c>
      <c r="AI7" s="6">
        <v>14</v>
      </c>
      <c r="AJ7" s="6">
        <v>8</v>
      </c>
      <c r="AK7" s="6">
        <v>10</v>
      </c>
      <c r="AL7" s="6">
        <v>15</v>
      </c>
      <c r="AM7" s="6">
        <v>6</v>
      </c>
      <c r="AN7" s="6">
        <v>13</v>
      </c>
      <c r="AO7" s="6">
        <v>13</v>
      </c>
      <c r="AP7" s="6">
        <v>13</v>
      </c>
      <c r="AQ7" s="6">
        <v>26</v>
      </c>
      <c r="AR7" s="6">
        <v>21</v>
      </c>
    </row>
    <row r="8" spans="1:45">
      <c r="A8" s="6" t="s">
        <v>309</v>
      </c>
      <c r="B8" s="5"/>
      <c r="C8" s="5"/>
      <c r="D8" s="5"/>
      <c r="E8" s="5"/>
      <c r="F8" s="5"/>
      <c r="G8" s="5">
        <v>0</v>
      </c>
      <c r="H8" s="5">
        <v>5</v>
      </c>
      <c r="I8" s="5">
        <v>6</v>
      </c>
      <c r="J8" s="5">
        <v>5</v>
      </c>
      <c r="K8" s="5">
        <v>11</v>
      </c>
      <c r="L8" s="5">
        <v>10</v>
      </c>
      <c r="M8" s="5">
        <v>9</v>
      </c>
      <c r="N8" s="5">
        <v>9</v>
      </c>
      <c r="O8" s="5">
        <v>13</v>
      </c>
      <c r="P8" s="5">
        <v>15</v>
      </c>
      <c r="Q8" s="5">
        <v>17</v>
      </c>
      <c r="R8" s="5">
        <v>15</v>
      </c>
      <c r="S8" s="5">
        <v>15</v>
      </c>
      <c r="T8" s="5">
        <v>22</v>
      </c>
      <c r="U8" s="5">
        <v>27</v>
      </c>
      <c r="V8" s="5">
        <v>20</v>
      </c>
      <c r="W8" s="5">
        <v>27</v>
      </c>
      <c r="X8" s="5">
        <v>27</v>
      </c>
      <c r="Y8" s="5">
        <v>27</v>
      </c>
      <c r="Z8" s="5">
        <v>35</v>
      </c>
      <c r="AA8" s="5">
        <v>42</v>
      </c>
      <c r="AB8" s="5">
        <v>49</v>
      </c>
      <c r="AC8" s="5">
        <v>52</v>
      </c>
      <c r="AD8" s="5">
        <v>32</v>
      </c>
      <c r="AE8" s="5">
        <v>41</v>
      </c>
      <c r="AF8" s="5">
        <v>39</v>
      </c>
      <c r="AG8" s="5">
        <v>31</v>
      </c>
      <c r="AH8" s="5">
        <v>24</v>
      </c>
      <c r="AI8" s="5">
        <v>20</v>
      </c>
      <c r="AJ8" s="5">
        <v>20</v>
      </c>
      <c r="AK8" s="5">
        <v>21</v>
      </c>
      <c r="AL8" s="5">
        <v>21</v>
      </c>
      <c r="AM8" s="5">
        <v>12</v>
      </c>
      <c r="AN8" s="5">
        <v>20</v>
      </c>
      <c r="AO8" s="5">
        <v>20</v>
      </c>
      <c r="AP8" s="5">
        <v>10</v>
      </c>
      <c r="AQ8" s="5">
        <v>33</v>
      </c>
      <c r="AR8" s="5">
        <v>24</v>
      </c>
    </row>
    <row r="9" spans="1:45">
      <c r="A9" s="6" t="s">
        <v>310</v>
      </c>
      <c r="B9" s="6"/>
      <c r="C9" s="6"/>
      <c r="D9" s="6"/>
      <c r="E9" s="6"/>
      <c r="F9" s="6"/>
      <c r="G9" s="6"/>
      <c r="H9" s="6">
        <v>0</v>
      </c>
      <c r="I9" s="6">
        <v>3</v>
      </c>
      <c r="J9" s="6">
        <v>3</v>
      </c>
      <c r="K9" s="6">
        <v>9</v>
      </c>
      <c r="L9" s="6">
        <v>10</v>
      </c>
      <c r="M9" s="6">
        <v>11</v>
      </c>
      <c r="N9" s="6">
        <v>9</v>
      </c>
      <c r="O9" s="6">
        <v>14</v>
      </c>
      <c r="P9" s="6">
        <v>18</v>
      </c>
      <c r="Q9" s="6">
        <v>20</v>
      </c>
      <c r="R9" s="6">
        <v>18</v>
      </c>
      <c r="S9" s="6">
        <v>19</v>
      </c>
      <c r="T9" s="6">
        <v>25</v>
      </c>
      <c r="U9" s="6">
        <v>30</v>
      </c>
      <c r="V9" s="6">
        <v>20</v>
      </c>
      <c r="W9" s="6">
        <v>33</v>
      </c>
      <c r="X9" s="6">
        <v>29</v>
      </c>
      <c r="Y9" s="6">
        <v>31</v>
      </c>
      <c r="Z9" s="6">
        <v>38</v>
      </c>
      <c r="AA9" s="6">
        <v>41</v>
      </c>
      <c r="AB9" s="6">
        <v>52</v>
      </c>
      <c r="AC9" s="6">
        <v>55</v>
      </c>
      <c r="AD9" s="6">
        <v>35</v>
      </c>
      <c r="AE9" s="6">
        <v>44</v>
      </c>
      <c r="AF9" s="6">
        <v>41</v>
      </c>
      <c r="AG9" s="6">
        <v>34</v>
      </c>
      <c r="AH9" s="6">
        <v>24</v>
      </c>
      <c r="AI9" s="6">
        <v>23</v>
      </c>
      <c r="AJ9" s="6">
        <v>23</v>
      </c>
      <c r="AK9" s="6">
        <v>24</v>
      </c>
      <c r="AL9" s="6">
        <v>24</v>
      </c>
      <c r="AM9" s="6">
        <v>20</v>
      </c>
      <c r="AN9" s="6">
        <v>14</v>
      </c>
      <c r="AO9" s="6">
        <v>12</v>
      </c>
      <c r="AP9" s="6">
        <v>12</v>
      </c>
      <c r="AQ9" s="6">
        <v>24</v>
      </c>
      <c r="AR9" s="6">
        <v>20</v>
      </c>
    </row>
    <row r="10" spans="1:45">
      <c r="A10" s="6" t="s">
        <v>311</v>
      </c>
      <c r="B10" s="5"/>
      <c r="C10" s="5"/>
      <c r="D10" s="5"/>
      <c r="E10" s="5"/>
      <c r="F10" s="5"/>
      <c r="G10" s="5"/>
      <c r="H10" s="5"/>
      <c r="I10" s="5">
        <v>0</v>
      </c>
      <c r="J10" s="5">
        <v>6</v>
      </c>
      <c r="K10" s="5">
        <v>10</v>
      </c>
      <c r="L10" s="5">
        <v>15</v>
      </c>
      <c r="M10" s="5">
        <v>13</v>
      </c>
      <c r="N10" s="5">
        <v>11</v>
      </c>
      <c r="O10" s="5">
        <v>16</v>
      </c>
      <c r="P10" s="5">
        <v>19</v>
      </c>
      <c r="Q10" s="5">
        <v>22</v>
      </c>
      <c r="R10" s="5">
        <v>19</v>
      </c>
      <c r="S10" s="5">
        <v>20</v>
      </c>
      <c r="T10" s="5">
        <v>26</v>
      </c>
      <c r="U10" s="5">
        <v>32</v>
      </c>
      <c r="V10" s="5">
        <v>22</v>
      </c>
      <c r="W10" s="5">
        <v>34</v>
      </c>
      <c r="X10" s="5">
        <v>30</v>
      </c>
      <c r="Y10" s="5">
        <v>32</v>
      </c>
      <c r="Z10" s="5">
        <v>39</v>
      </c>
      <c r="AA10" s="5">
        <v>42</v>
      </c>
      <c r="AB10" s="5">
        <v>53</v>
      </c>
      <c r="AC10" s="5">
        <v>56</v>
      </c>
      <c r="AD10" s="5">
        <v>36</v>
      </c>
      <c r="AE10" s="5">
        <v>45</v>
      </c>
      <c r="AF10" s="5">
        <v>42</v>
      </c>
      <c r="AG10" s="5">
        <v>35</v>
      </c>
      <c r="AH10" s="5">
        <v>28</v>
      </c>
      <c r="AI10" s="5">
        <v>24</v>
      </c>
      <c r="AJ10" s="5">
        <v>24</v>
      </c>
      <c r="AK10" s="5">
        <v>25</v>
      </c>
      <c r="AL10" s="5">
        <v>24</v>
      </c>
      <c r="AM10" s="5">
        <v>21</v>
      </c>
      <c r="AN10" s="5">
        <v>14</v>
      </c>
      <c r="AO10" s="5">
        <v>12</v>
      </c>
      <c r="AP10" s="5">
        <v>12</v>
      </c>
      <c r="AQ10" s="5">
        <v>24</v>
      </c>
      <c r="AR10" s="5">
        <v>20</v>
      </c>
    </row>
    <row r="11" spans="1:45">
      <c r="A11" s="6" t="s">
        <v>312</v>
      </c>
      <c r="B11" s="6"/>
      <c r="C11" s="6"/>
      <c r="D11" s="6"/>
      <c r="E11" s="6"/>
      <c r="F11" s="6"/>
      <c r="G11" s="6"/>
      <c r="H11" s="6"/>
      <c r="I11" s="6"/>
      <c r="J11" s="6">
        <v>0</v>
      </c>
      <c r="K11" s="6">
        <v>7</v>
      </c>
      <c r="L11" s="6">
        <v>10</v>
      </c>
      <c r="M11" s="6">
        <v>8</v>
      </c>
      <c r="N11" s="6">
        <v>8</v>
      </c>
      <c r="O11" s="6">
        <v>12</v>
      </c>
      <c r="P11" s="6">
        <v>16</v>
      </c>
      <c r="Q11" s="6">
        <v>20</v>
      </c>
      <c r="R11" s="6">
        <v>14</v>
      </c>
      <c r="S11" s="6">
        <v>17</v>
      </c>
      <c r="T11" s="6">
        <v>23</v>
      </c>
      <c r="U11" s="6">
        <v>26</v>
      </c>
      <c r="V11" s="6">
        <v>18</v>
      </c>
      <c r="W11" s="6">
        <v>39</v>
      </c>
      <c r="X11" s="6">
        <v>27</v>
      </c>
      <c r="Y11" s="6">
        <v>29</v>
      </c>
      <c r="Z11" s="6">
        <v>36</v>
      </c>
      <c r="AA11" s="6">
        <v>39</v>
      </c>
      <c r="AB11" s="6">
        <v>46</v>
      </c>
      <c r="AC11" s="6">
        <v>53</v>
      </c>
      <c r="AD11" s="6">
        <v>33</v>
      </c>
      <c r="AE11" s="6">
        <v>42</v>
      </c>
      <c r="AF11" s="6">
        <v>37</v>
      </c>
      <c r="AG11" s="6">
        <v>30</v>
      </c>
      <c r="AH11" s="6">
        <v>23</v>
      </c>
      <c r="AI11" s="6">
        <v>19</v>
      </c>
      <c r="AJ11" s="6">
        <v>19</v>
      </c>
      <c r="AK11" s="6">
        <v>20</v>
      </c>
      <c r="AL11" s="6">
        <v>19</v>
      </c>
      <c r="AM11" s="6">
        <v>16</v>
      </c>
      <c r="AN11" s="6">
        <v>16</v>
      </c>
      <c r="AO11" s="6">
        <v>14</v>
      </c>
      <c r="AP11" s="6">
        <v>14</v>
      </c>
      <c r="AQ11" s="6">
        <v>26</v>
      </c>
      <c r="AR11" s="6">
        <v>22</v>
      </c>
    </row>
    <row r="12" spans="1:45">
      <c r="A12" s="6" t="s">
        <v>313</v>
      </c>
      <c r="B12" s="5"/>
      <c r="C12" s="5"/>
      <c r="D12" s="5"/>
      <c r="E12" s="5"/>
      <c r="F12" s="5"/>
      <c r="G12" s="5"/>
      <c r="H12" s="5"/>
      <c r="I12" s="5"/>
      <c r="J12" s="5"/>
      <c r="K12" s="5">
        <v>0</v>
      </c>
      <c r="L12" s="5">
        <v>3</v>
      </c>
      <c r="M12" s="5">
        <v>8</v>
      </c>
      <c r="N12" s="5">
        <v>6</v>
      </c>
      <c r="O12" s="5">
        <v>10</v>
      </c>
      <c r="P12" s="5">
        <v>11</v>
      </c>
      <c r="Q12" s="5">
        <v>13</v>
      </c>
      <c r="R12" s="5">
        <v>14</v>
      </c>
      <c r="S12" s="5">
        <v>16</v>
      </c>
      <c r="T12" s="5">
        <v>18</v>
      </c>
      <c r="U12" s="5">
        <v>23</v>
      </c>
      <c r="V12" s="5">
        <v>23</v>
      </c>
      <c r="W12" s="5">
        <v>26</v>
      </c>
      <c r="X12" s="5">
        <v>19</v>
      </c>
      <c r="Y12" s="5">
        <v>20</v>
      </c>
      <c r="Z12" s="5">
        <v>28</v>
      </c>
      <c r="AA12" s="5">
        <v>32</v>
      </c>
      <c r="AB12" s="5">
        <v>43</v>
      </c>
      <c r="AC12" s="5">
        <v>45</v>
      </c>
      <c r="AD12" s="5">
        <v>25</v>
      </c>
      <c r="AE12" s="5">
        <v>34</v>
      </c>
      <c r="AF12" s="5">
        <v>32</v>
      </c>
      <c r="AG12" s="5">
        <v>24</v>
      </c>
      <c r="AH12" s="5">
        <v>27</v>
      </c>
      <c r="AI12" s="5">
        <v>13</v>
      </c>
      <c r="AJ12" s="5">
        <v>11</v>
      </c>
      <c r="AK12" s="5">
        <v>12</v>
      </c>
      <c r="AL12" s="5">
        <v>16</v>
      </c>
      <c r="AM12" s="5">
        <v>10</v>
      </c>
      <c r="AN12" s="5">
        <v>13</v>
      </c>
      <c r="AO12" s="5">
        <v>15</v>
      </c>
      <c r="AP12" s="5">
        <v>15</v>
      </c>
      <c r="AQ12" s="5">
        <v>24</v>
      </c>
      <c r="AR12" s="5">
        <v>19</v>
      </c>
    </row>
    <row r="13" spans="1:45">
      <c r="A13" s="6" t="s">
        <v>314</v>
      </c>
      <c r="B13" s="6"/>
      <c r="C13" s="6"/>
      <c r="D13" s="6"/>
      <c r="E13" s="6"/>
      <c r="F13" s="6"/>
      <c r="G13" s="6"/>
      <c r="H13" s="6"/>
      <c r="I13" s="6"/>
      <c r="J13" s="6"/>
      <c r="K13" s="6"/>
      <c r="L13" s="6">
        <v>0</v>
      </c>
      <c r="M13" s="6">
        <v>2</v>
      </c>
      <c r="N13" s="6">
        <v>3</v>
      </c>
      <c r="O13" s="6">
        <v>3</v>
      </c>
      <c r="P13" s="6">
        <v>4</v>
      </c>
      <c r="Q13" s="6">
        <v>10</v>
      </c>
      <c r="R13" s="6">
        <v>5</v>
      </c>
      <c r="S13" s="6">
        <v>5</v>
      </c>
      <c r="T13" s="6">
        <v>15</v>
      </c>
      <c r="U13" s="6">
        <v>20</v>
      </c>
      <c r="V13" s="6">
        <v>13</v>
      </c>
      <c r="W13" s="6">
        <v>26</v>
      </c>
      <c r="X13" s="6">
        <v>23</v>
      </c>
      <c r="Y13" s="6">
        <v>23</v>
      </c>
      <c r="Z13" s="6">
        <v>31</v>
      </c>
      <c r="AA13" s="6">
        <v>34</v>
      </c>
      <c r="AB13" s="6">
        <v>45</v>
      </c>
      <c r="AC13" s="6">
        <v>48</v>
      </c>
      <c r="AD13" s="6">
        <v>28</v>
      </c>
      <c r="AE13" s="6">
        <v>37</v>
      </c>
      <c r="AF13" s="6">
        <v>35</v>
      </c>
      <c r="AG13" s="6">
        <v>27</v>
      </c>
      <c r="AH13" s="6">
        <v>18</v>
      </c>
      <c r="AI13" s="6">
        <v>13</v>
      </c>
      <c r="AJ13" s="6">
        <v>13</v>
      </c>
      <c r="AK13" s="6">
        <v>14</v>
      </c>
      <c r="AL13" s="6">
        <v>16</v>
      </c>
      <c r="AM13" s="6">
        <v>27</v>
      </c>
      <c r="AN13" s="6">
        <v>23</v>
      </c>
      <c r="AO13" s="6">
        <v>25</v>
      </c>
      <c r="AP13" s="6">
        <v>25</v>
      </c>
      <c r="AQ13" s="6">
        <v>24</v>
      </c>
      <c r="AR13" s="6">
        <v>32</v>
      </c>
    </row>
    <row r="14" spans="1:45">
      <c r="A14" s="6" t="s">
        <v>315</v>
      </c>
      <c r="B14" s="5"/>
      <c r="C14" s="5"/>
      <c r="D14" s="5"/>
      <c r="E14" s="5"/>
      <c r="F14" s="5"/>
      <c r="G14" s="5"/>
      <c r="H14" s="5"/>
      <c r="I14" s="5"/>
      <c r="J14" s="5"/>
      <c r="K14" s="5"/>
      <c r="L14" s="5"/>
      <c r="M14" s="5">
        <v>0</v>
      </c>
      <c r="N14" s="5">
        <v>2</v>
      </c>
      <c r="O14" s="5">
        <v>4</v>
      </c>
      <c r="P14" s="5">
        <v>5</v>
      </c>
      <c r="Q14" s="5">
        <v>10</v>
      </c>
      <c r="R14" s="5">
        <v>7</v>
      </c>
      <c r="S14" s="5">
        <v>6</v>
      </c>
      <c r="T14" s="5">
        <v>15</v>
      </c>
      <c r="U14" s="5">
        <v>15</v>
      </c>
      <c r="V14" s="5">
        <v>12</v>
      </c>
      <c r="W14" s="5">
        <v>28</v>
      </c>
      <c r="X14" s="5">
        <v>16</v>
      </c>
      <c r="Y14" s="5">
        <v>16</v>
      </c>
      <c r="Z14" s="5">
        <v>23</v>
      </c>
      <c r="AA14" s="5">
        <v>27</v>
      </c>
      <c r="AB14" s="5">
        <v>37</v>
      </c>
      <c r="AC14" s="5">
        <v>47</v>
      </c>
      <c r="AD14" s="5">
        <v>21</v>
      </c>
      <c r="AE14" s="5">
        <v>35</v>
      </c>
      <c r="AF14" s="5">
        <v>32</v>
      </c>
      <c r="AG14" s="5">
        <v>24</v>
      </c>
      <c r="AH14" s="5">
        <v>14</v>
      </c>
      <c r="AI14" s="5">
        <v>11</v>
      </c>
      <c r="AJ14" s="5">
        <v>10</v>
      </c>
      <c r="AK14" s="5">
        <v>12</v>
      </c>
      <c r="AL14" s="5">
        <v>13</v>
      </c>
      <c r="AM14" s="5">
        <v>11</v>
      </c>
      <c r="AN14" s="5">
        <v>25</v>
      </c>
      <c r="AO14" s="5">
        <v>24</v>
      </c>
      <c r="AP14" s="5">
        <v>24</v>
      </c>
      <c r="AQ14" s="5">
        <v>34</v>
      </c>
      <c r="AR14" s="5">
        <v>30</v>
      </c>
    </row>
    <row r="15" spans="1:45">
      <c r="A15" s="6" t="s">
        <v>316</v>
      </c>
      <c r="B15" s="6"/>
      <c r="C15" s="6"/>
      <c r="D15" s="6"/>
      <c r="E15" s="6"/>
      <c r="F15" s="6"/>
      <c r="G15" s="6"/>
      <c r="H15" s="6"/>
      <c r="I15" s="6"/>
      <c r="J15" s="6"/>
      <c r="K15" s="6"/>
      <c r="L15" s="6"/>
      <c r="M15" s="6"/>
      <c r="N15" s="6">
        <v>0</v>
      </c>
      <c r="O15" s="6">
        <v>4</v>
      </c>
      <c r="P15" s="6">
        <v>5</v>
      </c>
      <c r="Q15" s="6">
        <v>11</v>
      </c>
      <c r="R15" s="6">
        <v>7</v>
      </c>
      <c r="S15" s="6">
        <v>6</v>
      </c>
      <c r="T15" s="6">
        <v>15</v>
      </c>
      <c r="U15" s="6">
        <v>20</v>
      </c>
      <c r="V15" s="6">
        <v>13</v>
      </c>
      <c r="W15" s="6">
        <v>23</v>
      </c>
      <c r="X15" s="6">
        <v>15</v>
      </c>
      <c r="Y15" s="6">
        <v>16</v>
      </c>
      <c r="Z15" s="6">
        <v>29</v>
      </c>
      <c r="AA15" s="6">
        <v>32</v>
      </c>
      <c r="AB15" s="6">
        <v>42</v>
      </c>
      <c r="AC15" s="6">
        <v>45</v>
      </c>
      <c r="AD15" s="6">
        <v>26</v>
      </c>
      <c r="AE15" s="6">
        <v>34</v>
      </c>
      <c r="AF15" s="6">
        <v>32</v>
      </c>
      <c r="AG15" s="6">
        <v>24</v>
      </c>
      <c r="AH15" s="6">
        <v>14</v>
      </c>
      <c r="AI15" s="6">
        <v>11</v>
      </c>
      <c r="AJ15" s="6">
        <v>10</v>
      </c>
      <c r="AK15" s="6">
        <v>11</v>
      </c>
      <c r="AL15" s="6">
        <v>13</v>
      </c>
      <c r="AM15" s="6">
        <v>11</v>
      </c>
      <c r="AN15" s="6">
        <v>24</v>
      </c>
      <c r="AO15" s="6">
        <v>23</v>
      </c>
      <c r="AP15" s="6">
        <v>23</v>
      </c>
      <c r="AQ15" s="6">
        <v>33</v>
      </c>
      <c r="AR15" s="6">
        <v>29</v>
      </c>
    </row>
    <row r="16" spans="1:45">
      <c r="A16" s="6" t="s">
        <v>317</v>
      </c>
      <c r="B16" s="5"/>
      <c r="C16" s="5"/>
      <c r="D16" s="5"/>
      <c r="E16" s="5"/>
      <c r="F16" s="5"/>
      <c r="G16" s="5"/>
      <c r="H16" s="5"/>
      <c r="I16" s="5"/>
      <c r="J16" s="5"/>
      <c r="K16" s="5"/>
      <c r="L16" s="5"/>
      <c r="M16" s="5"/>
      <c r="N16" s="5"/>
      <c r="O16" s="5">
        <v>0</v>
      </c>
      <c r="P16" s="5">
        <v>3</v>
      </c>
      <c r="Q16" s="5">
        <v>10</v>
      </c>
      <c r="R16" s="5">
        <v>5</v>
      </c>
      <c r="S16" s="5">
        <v>4</v>
      </c>
      <c r="T16" s="5">
        <v>15</v>
      </c>
      <c r="U16" s="5">
        <v>20</v>
      </c>
      <c r="V16" s="5">
        <v>10</v>
      </c>
      <c r="W16" s="5">
        <v>23</v>
      </c>
      <c r="X16" s="5">
        <v>20</v>
      </c>
      <c r="Y16" s="5">
        <v>20</v>
      </c>
      <c r="Z16" s="5">
        <v>28</v>
      </c>
      <c r="AA16" s="5">
        <v>32</v>
      </c>
      <c r="AB16" s="5">
        <v>42</v>
      </c>
      <c r="AC16" s="5">
        <v>45</v>
      </c>
      <c r="AD16" s="5">
        <v>25</v>
      </c>
      <c r="AE16" s="5">
        <v>34</v>
      </c>
      <c r="AF16" s="5">
        <v>32</v>
      </c>
      <c r="AG16" s="5">
        <v>24</v>
      </c>
      <c r="AH16" s="5">
        <v>15</v>
      </c>
      <c r="AI16" s="5">
        <v>10</v>
      </c>
      <c r="AJ16" s="5">
        <v>10</v>
      </c>
      <c r="AK16" s="5">
        <v>12</v>
      </c>
      <c r="AL16" s="5">
        <v>13</v>
      </c>
      <c r="AM16" s="5">
        <v>24</v>
      </c>
      <c r="AN16" s="5">
        <v>20</v>
      </c>
      <c r="AO16" s="5">
        <v>22</v>
      </c>
      <c r="AP16" s="5">
        <v>22</v>
      </c>
      <c r="AQ16" s="5">
        <v>34</v>
      </c>
      <c r="AR16" s="5">
        <v>29</v>
      </c>
    </row>
    <row r="17" spans="1:44">
      <c r="A17" s="6" t="s">
        <v>318</v>
      </c>
      <c r="B17" s="6"/>
      <c r="C17" s="6"/>
      <c r="D17" s="6"/>
      <c r="E17" s="6"/>
      <c r="F17" s="6"/>
      <c r="G17" s="6"/>
      <c r="H17" s="6"/>
      <c r="I17" s="6"/>
      <c r="J17" s="6"/>
      <c r="K17" s="6"/>
      <c r="L17" s="6"/>
      <c r="M17" s="6"/>
      <c r="N17" s="6"/>
      <c r="O17" s="6"/>
      <c r="P17" s="6">
        <v>0</v>
      </c>
      <c r="Q17" s="6">
        <v>8</v>
      </c>
      <c r="R17" s="6">
        <v>3</v>
      </c>
      <c r="S17" s="6">
        <v>2</v>
      </c>
      <c r="T17" s="6">
        <v>13</v>
      </c>
      <c r="U17" s="6">
        <v>18</v>
      </c>
      <c r="V17" s="6">
        <v>10</v>
      </c>
      <c r="W17" s="6">
        <v>21</v>
      </c>
      <c r="X17" s="6">
        <v>18</v>
      </c>
      <c r="Y17" s="6">
        <v>18</v>
      </c>
      <c r="Z17" s="6">
        <v>26</v>
      </c>
      <c r="AA17" s="6">
        <v>30</v>
      </c>
      <c r="AB17" s="6">
        <v>40</v>
      </c>
      <c r="AC17" s="6">
        <v>43</v>
      </c>
      <c r="AD17" s="6">
        <v>23</v>
      </c>
      <c r="AE17" s="6">
        <v>32</v>
      </c>
      <c r="AF17" s="6">
        <v>30</v>
      </c>
      <c r="AG17" s="6">
        <v>22</v>
      </c>
      <c r="AH17" s="6">
        <v>12</v>
      </c>
      <c r="AI17" s="6">
        <v>8</v>
      </c>
      <c r="AJ17" s="6">
        <v>8</v>
      </c>
      <c r="AK17" s="6">
        <v>9</v>
      </c>
      <c r="AL17" s="6">
        <v>11</v>
      </c>
      <c r="AM17" s="6">
        <v>13</v>
      </c>
      <c r="AN17" s="6">
        <v>18</v>
      </c>
      <c r="AO17" s="6">
        <v>20</v>
      </c>
      <c r="AP17" s="6">
        <v>20</v>
      </c>
      <c r="AQ17" s="6">
        <v>32</v>
      </c>
      <c r="AR17" s="6">
        <v>27</v>
      </c>
    </row>
    <row r="18" spans="1:44">
      <c r="A18" s="6" t="s">
        <v>319</v>
      </c>
      <c r="B18" s="5"/>
      <c r="C18" s="5"/>
      <c r="D18" s="5"/>
      <c r="E18" s="5"/>
      <c r="F18" s="5"/>
      <c r="G18" s="5"/>
      <c r="H18" s="5"/>
      <c r="I18" s="5"/>
      <c r="J18" s="5"/>
      <c r="K18" s="5"/>
      <c r="L18" s="5"/>
      <c r="M18" s="5"/>
      <c r="N18" s="5"/>
      <c r="O18" s="5"/>
      <c r="P18" s="5"/>
      <c r="Q18" s="5">
        <v>0</v>
      </c>
      <c r="R18" s="5">
        <v>5</v>
      </c>
      <c r="S18" s="5">
        <v>8</v>
      </c>
      <c r="T18" s="5">
        <v>5</v>
      </c>
      <c r="U18" s="5">
        <v>10</v>
      </c>
      <c r="V18" s="5">
        <v>13</v>
      </c>
      <c r="W18" s="5">
        <v>13</v>
      </c>
      <c r="X18" s="5">
        <v>10</v>
      </c>
      <c r="Y18" s="5">
        <v>11</v>
      </c>
      <c r="Z18" s="5">
        <v>18</v>
      </c>
      <c r="AA18" s="5">
        <v>22</v>
      </c>
      <c r="AB18" s="5">
        <v>27</v>
      </c>
      <c r="AC18" s="5">
        <v>38</v>
      </c>
      <c r="AD18" s="5">
        <v>19</v>
      </c>
      <c r="AE18" s="5">
        <v>24</v>
      </c>
      <c r="AF18" s="5">
        <v>22</v>
      </c>
      <c r="AG18" s="5">
        <v>14</v>
      </c>
      <c r="AH18" s="5">
        <v>4</v>
      </c>
      <c r="AI18" s="5">
        <v>4</v>
      </c>
      <c r="AJ18" s="5">
        <v>5</v>
      </c>
      <c r="AK18" s="5">
        <v>6</v>
      </c>
      <c r="AL18" s="5">
        <v>3</v>
      </c>
      <c r="AM18" s="5">
        <v>8</v>
      </c>
      <c r="AN18" s="5">
        <v>15</v>
      </c>
      <c r="AO18" s="5">
        <v>17</v>
      </c>
      <c r="AP18" s="5">
        <v>15</v>
      </c>
      <c r="AQ18" s="5">
        <v>24</v>
      </c>
      <c r="AR18" s="5">
        <v>20</v>
      </c>
    </row>
    <row r="19" spans="1:44">
      <c r="A19" s="6" t="s">
        <v>320</v>
      </c>
      <c r="B19" s="6"/>
      <c r="C19" s="6"/>
      <c r="D19" s="6"/>
      <c r="E19" s="6"/>
      <c r="F19" s="6"/>
      <c r="G19" s="6"/>
      <c r="H19" s="6"/>
      <c r="I19" s="6"/>
      <c r="J19" s="6"/>
      <c r="K19" s="6"/>
      <c r="L19" s="6"/>
      <c r="M19" s="6"/>
      <c r="N19" s="6"/>
      <c r="O19" s="6"/>
      <c r="P19" s="6"/>
      <c r="Q19" s="6"/>
      <c r="R19" s="6">
        <v>0</v>
      </c>
      <c r="S19" s="6">
        <v>3</v>
      </c>
      <c r="T19" s="6">
        <v>9</v>
      </c>
      <c r="U19" s="6">
        <v>15</v>
      </c>
      <c r="V19" s="6">
        <v>10</v>
      </c>
      <c r="W19" s="6">
        <v>19</v>
      </c>
      <c r="X19" s="6">
        <v>15</v>
      </c>
      <c r="Y19" s="6">
        <v>15</v>
      </c>
      <c r="Z19" s="6">
        <v>26</v>
      </c>
      <c r="AA19" s="6">
        <v>27</v>
      </c>
      <c r="AB19" s="6">
        <v>37</v>
      </c>
      <c r="AC19" s="6">
        <v>40</v>
      </c>
      <c r="AD19" s="6">
        <v>22</v>
      </c>
      <c r="AE19" s="6">
        <v>23</v>
      </c>
      <c r="AF19" s="6">
        <v>27</v>
      </c>
      <c r="AG19" s="6">
        <v>18</v>
      </c>
      <c r="AH19" s="6">
        <v>12</v>
      </c>
      <c r="AI19" s="6">
        <v>8</v>
      </c>
      <c r="AJ19" s="6">
        <v>8</v>
      </c>
      <c r="AK19" s="6">
        <v>9</v>
      </c>
      <c r="AL19" s="6">
        <v>16</v>
      </c>
      <c r="AM19" s="6">
        <v>13</v>
      </c>
      <c r="AN19" s="6">
        <v>18</v>
      </c>
      <c r="AO19" s="6">
        <v>20</v>
      </c>
      <c r="AP19" s="6">
        <v>22</v>
      </c>
      <c r="AQ19" s="6">
        <v>32</v>
      </c>
      <c r="AR19" s="6">
        <v>27</v>
      </c>
    </row>
    <row r="20" spans="1:44">
      <c r="A20" s="6" t="s">
        <v>321</v>
      </c>
      <c r="B20" s="5"/>
      <c r="C20" s="5"/>
      <c r="D20" s="5"/>
      <c r="E20" s="5"/>
      <c r="F20" s="5"/>
      <c r="G20" s="5"/>
      <c r="H20" s="5"/>
      <c r="I20" s="5"/>
      <c r="J20" s="5"/>
      <c r="K20" s="5"/>
      <c r="L20" s="5"/>
      <c r="M20" s="5"/>
      <c r="N20" s="5"/>
      <c r="O20" s="5"/>
      <c r="P20" s="5"/>
      <c r="Q20" s="5"/>
      <c r="R20" s="5"/>
      <c r="S20" s="5">
        <v>0</v>
      </c>
      <c r="T20" s="5">
        <v>14</v>
      </c>
      <c r="U20" s="5">
        <v>19</v>
      </c>
      <c r="V20" s="5">
        <v>7</v>
      </c>
      <c r="W20" s="5">
        <v>22</v>
      </c>
      <c r="X20" s="5">
        <v>19</v>
      </c>
      <c r="Y20" s="5">
        <v>19</v>
      </c>
      <c r="Z20" s="5">
        <v>27</v>
      </c>
      <c r="AA20" s="5">
        <v>31</v>
      </c>
      <c r="AB20" s="5">
        <v>41</v>
      </c>
      <c r="AC20" s="5">
        <v>44</v>
      </c>
      <c r="AD20" s="5">
        <v>28</v>
      </c>
      <c r="AE20" s="5">
        <v>33</v>
      </c>
      <c r="AF20" s="5">
        <v>31</v>
      </c>
      <c r="AG20" s="5">
        <v>23</v>
      </c>
      <c r="AH20" s="5">
        <v>13</v>
      </c>
      <c r="AI20" s="5">
        <v>9</v>
      </c>
      <c r="AJ20" s="5">
        <v>9</v>
      </c>
      <c r="AK20" s="5">
        <v>10</v>
      </c>
      <c r="AL20" s="5">
        <v>12</v>
      </c>
      <c r="AM20" s="5">
        <v>14</v>
      </c>
      <c r="AN20" s="5">
        <v>19</v>
      </c>
      <c r="AO20" s="5">
        <v>29</v>
      </c>
      <c r="AP20" s="5">
        <v>21</v>
      </c>
      <c r="AQ20" s="5">
        <v>33</v>
      </c>
      <c r="AR20" s="5">
        <v>28</v>
      </c>
    </row>
    <row r="21" spans="1:44">
      <c r="A21" s="6" t="s">
        <v>322</v>
      </c>
      <c r="B21" s="6"/>
      <c r="C21" s="6"/>
      <c r="D21" s="6"/>
      <c r="E21" s="6"/>
      <c r="F21" s="6"/>
      <c r="G21" s="6"/>
      <c r="H21" s="6"/>
      <c r="I21" s="6"/>
      <c r="J21" s="6"/>
      <c r="K21" s="6"/>
      <c r="L21" s="6"/>
      <c r="M21" s="6"/>
      <c r="N21" s="6"/>
      <c r="O21" s="6"/>
      <c r="P21" s="6"/>
      <c r="Q21" s="6"/>
      <c r="R21" s="6"/>
      <c r="S21" s="6"/>
      <c r="T21" s="6">
        <v>0</v>
      </c>
      <c r="U21" s="6">
        <v>5</v>
      </c>
      <c r="V21" s="6">
        <v>9</v>
      </c>
      <c r="W21" s="6">
        <v>8</v>
      </c>
      <c r="X21" s="6">
        <v>5</v>
      </c>
      <c r="Y21" s="6">
        <v>5</v>
      </c>
      <c r="Z21" s="6">
        <v>13</v>
      </c>
      <c r="AA21" s="6">
        <v>17</v>
      </c>
      <c r="AB21" s="6">
        <v>27</v>
      </c>
      <c r="AC21" s="6">
        <v>30</v>
      </c>
      <c r="AD21" s="6">
        <v>10</v>
      </c>
      <c r="AE21" s="6">
        <v>19</v>
      </c>
      <c r="AF21" s="6">
        <v>17</v>
      </c>
      <c r="AG21" s="6">
        <v>9</v>
      </c>
      <c r="AH21" s="6">
        <v>2</v>
      </c>
      <c r="AI21" s="6">
        <v>7</v>
      </c>
      <c r="AJ21" s="6">
        <v>8</v>
      </c>
      <c r="AK21" s="6">
        <v>10</v>
      </c>
      <c r="AL21" s="6">
        <v>4</v>
      </c>
      <c r="AM21" s="6">
        <v>12</v>
      </c>
      <c r="AN21" s="6">
        <v>17</v>
      </c>
      <c r="AO21" s="6">
        <v>19</v>
      </c>
      <c r="AP21" s="6">
        <v>19</v>
      </c>
      <c r="AQ21" s="6">
        <v>29</v>
      </c>
      <c r="AR21" s="6">
        <v>24</v>
      </c>
    </row>
    <row r="22" spans="1:44">
      <c r="A22" s="6" t="s">
        <v>323</v>
      </c>
      <c r="B22" s="5"/>
      <c r="C22" s="5"/>
      <c r="D22" s="5"/>
      <c r="E22" s="5"/>
      <c r="F22" s="5"/>
      <c r="G22" s="5"/>
      <c r="H22" s="5"/>
      <c r="I22" s="5"/>
      <c r="J22" s="5"/>
      <c r="K22" s="5"/>
      <c r="L22" s="5"/>
      <c r="M22" s="5"/>
      <c r="N22" s="5"/>
      <c r="O22" s="5"/>
      <c r="P22" s="5"/>
      <c r="Q22" s="5"/>
      <c r="R22" s="5"/>
      <c r="S22" s="5"/>
      <c r="T22" s="5"/>
      <c r="U22" s="5">
        <v>0</v>
      </c>
      <c r="V22" s="5">
        <v>7</v>
      </c>
      <c r="W22" s="5">
        <v>4</v>
      </c>
      <c r="X22" s="5">
        <v>5</v>
      </c>
      <c r="Y22" s="5">
        <v>4</v>
      </c>
      <c r="Z22" s="5">
        <v>13</v>
      </c>
      <c r="AA22" s="5">
        <v>17</v>
      </c>
      <c r="AB22" s="5">
        <v>20</v>
      </c>
      <c r="AC22" s="5">
        <v>23</v>
      </c>
      <c r="AD22" s="5">
        <v>12</v>
      </c>
      <c r="AE22" s="5">
        <v>20</v>
      </c>
      <c r="AF22" s="5">
        <v>18</v>
      </c>
      <c r="AG22" s="5">
        <v>14</v>
      </c>
      <c r="AH22" s="5">
        <v>16</v>
      </c>
      <c r="AI22" s="5">
        <v>11</v>
      </c>
      <c r="AJ22" s="5">
        <v>12</v>
      </c>
      <c r="AK22" s="5">
        <v>13</v>
      </c>
      <c r="AL22" s="5">
        <v>12</v>
      </c>
      <c r="AM22" s="5">
        <v>15</v>
      </c>
      <c r="AN22" s="5">
        <v>16</v>
      </c>
      <c r="AO22" s="5">
        <v>17</v>
      </c>
      <c r="AP22" s="5">
        <v>17</v>
      </c>
      <c r="AQ22" s="5">
        <v>24</v>
      </c>
      <c r="AR22" s="5">
        <v>28</v>
      </c>
    </row>
    <row r="23" spans="1:44">
      <c r="A23" s="6" t="s">
        <v>324</v>
      </c>
      <c r="B23" s="6"/>
      <c r="C23" s="6"/>
      <c r="D23" s="6"/>
      <c r="E23" s="6"/>
      <c r="F23" s="6"/>
      <c r="G23" s="6"/>
      <c r="H23" s="6"/>
      <c r="I23" s="6"/>
      <c r="J23" s="6"/>
      <c r="K23" s="6"/>
      <c r="L23" s="6"/>
      <c r="M23" s="6"/>
      <c r="N23" s="6"/>
      <c r="O23" s="6"/>
      <c r="P23" s="6"/>
      <c r="Q23" s="6"/>
      <c r="R23" s="6"/>
      <c r="S23" s="6"/>
      <c r="T23" s="6"/>
      <c r="U23" s="6"/>
      <c r="V23" s="6">
        <v>0</v>
      </c>
      <c r="W23" s="6">
        <v>18</v>
      </c>
      <c r="X23" s="6">
        <v>14</v>
      </c>
      <c r="Y23" s="6">
        <v>14</v>
      </c>
      <c r="Z23" s="6">
        <v>16</v>
      </c>
      <c r="AA23" s="6">
        <v>20</v>
      </c>
      <c r="AB23" s="6">
        <v>24</v>
      </c>
      <c r="AC23" s="6">
        <v>27</v>
      </c>
      <c r="AD23" s="6">
        <v>17</v>
      </c>
      <c r="AE23" s="6">
        <v>26</v>
      </c>
      <c r="AF23" s="6">
        <v>26</v>
      </c>
      <c r="AG23" s="6">
        <v>29</v>
      </c>
      <c r="AH23" s="6">
        <v>13</v>
      </c>
      <c r="AI23" s="6">
        <v>22</v>
      </c>
      <c r="AJ23" s="6">
        <v>20</v>
      </c>
      <c r="AK23" s="6">
        <v>21</v>
      </c>
      <c r="AL23" s="6">
        <v>13</v>
      </c>
      <c r="AM23" s="6">
        <v>19</v>
      </c>
      <c r="AN23" s="6">
        <v>28</v>
      </c>
      <c r="AO23" s="6">
        <v>30</v>
      </c>
      <c r="AP23" s="6">
        <v>30</v>
      </c>
      <c r="AQ23" s="6">
        <v>30</v>
      </c>
      <c r="AR23" s="6">
        <v>35</v>
      </c>
    </row>
    <row r="24" spans="1:44">
      <c r="A24" s="6" t="s">
        <v>325</v>
      </c>
      <c r="B24" s="5"/>
      <c r="C24" s="5"/>
      <c r="D24" s="5"/>
      <c r="E24" s="5"/>
      <c r="F24" s="5"/>
      <c r="G24" s="5"/>
      <c r="H24" s="5"/>
      <c r="I24" s="5"/>
      <c r="J24" s="5"/>
      <c r="K24" s="5"/>
      <c r="L24" s="5"/>
      <c r="M24" s="5"/>
      <c r="N24" s="5"/>
      <c r="O24" s="5"/>
      <c r="P24" s="5"/>
      <c r="Q24" s="5"/>
      <c r="R24" s="5"/>
      <c r="S24" s="5"/>
      <c r="T24" s="5"/>
      <c r="U24" s="5"/>
      <c r="V24" s="5"/>
      <c r="W24" s="5">
        <v>0</v>
      </c>
      <c r="X24" s="5">
        <v>5</v>
      </c>
      <c r="Y24" s="5">
        <v>2</v>
      </c>
      <c r="Z24" s="5">
        <v>8</v>
      </c>
      <c r="AA24" s="5">
        <v>9</v>
      </c>
      <c r="AB24" s="5">
        <v>19</v>
      </c>
      <c r="AC24" s="5">
        <v>22</v>
      </c>
      <c r="AD24" s="5">
        <v>28</v>
      </c>
      <c r="AE24" s="5">
        <v>20</v>
      </c>
      <c r="AF24" s="5">
        <v>18</v>
      </c>
      <c r="AG24" s="5">
        <v>16</v>
      </c>
      <c r="AH24" s="5">
        <v>10</v>
      </c>
      <c r="AI24" s="5">
        <v>14</v>
      </c>
      <c r="AJ24" s="5">
        <v>15</v>
      </c>
      <c r="AK24" s="5">
        <v>16</v>
      </c>
      <c r="AL24" s="5">
        <v>12</v>
      </c>
      <c r="AM24" s="5">
        <v>17</v>
      </c>
      <c r="AN24" s="5">
        <v>19</v>
      </c>
      <c r="AO24" s="5">
        <v>21</v>
      </c>
      <c r="AP24" s="5">
        <v>21</v>
      </c>
      <c r="AQ24" s="5">
        <v>27</v>
      </c>
      <c r="AR24" s="5">
        <v>32</v>
      </c>
    </row>
    <row r="25" spans="1:44">
      <c r="A25" s="6" t="s">
        <v>326</v>
      </c>
      <c r="B25" s="6"/>
      <c r="C25" s="6"/>
      <c r="D25" s="6"/>
      <c r="E25" s="6"/>
      <c r="F25" s="6"/>
      <c r="G25" s="6"/>
      <c r="H25" s="6"/>
      <c r="I25" s="6"/>
      <c r="J25" s="6"/>
      <c r="K25" s="6"/>
      <c r="L25" s="6"/>
      <c r="M25" s="6"/>
      <c r="N25" s="6"/>
      <c r="O25" s="6"/>
      <c r="P25" s="6"/>
      <c r="Q25" s="6"/>
      <c r="R25" s="6"/>
      <c r="S25" s="6"/>
      <c r="T25" s="6"/>
      <c r="U25" s="6"/>
      <c r="V25" s="6"/>
      <c r="W25" s="6"/>
      <c r="X25" s="6">
        <v>0</v>
      </c>
      <c r="Y25" s="6">
        <v>2</v>
      </c>
      <c r="Z25" s="6">
        <v>7</v>
      </c>
      <c r="AA25" s="6">
        <v>10</v>
      </c>
      <c r="AB25" s="6">
        <v>21</v>
      </c>
      <c r="AC25" s="6">
        <v>25</v>
      </c>
      <c r="AD25" s="6">
        <v>6</v>
      </c>
      <c r="AE25" s="6">
        <v>19</v>
      </c>
      <c r="AF25" s="6">
        <v>15</v>
      </c>
      <c r="AG25" s="6">
        <v>14</v>
      </c>
      <c r="AH25" s="6">
        <v>7</v>
      </c>
      <c r="AI25" s="6">
        <v>11</v>
      </c>
      <c r="AJ25" s="6">
        <v>12</v>
      </c>
      <c r="AK25" s="6">
        <v>13</v>
      </c>
      <c r="AL25" s="6">
        <v>19</v>
      </c>
      <c r="AM25" s="6">
        <v>15</v>
      </c>
      <c r="AN25" s="6">
        <v>17</v>
      </c>
      <c r="AO25" s="6">
        <v>19</v>
      </c>
      <c r="AP25" s="6">
        <v>19</v>
      </c>
      <c r="AQ25" s="6">
        <v>32</v>
      </c>
      <c r="AR25" s="6">
        <v>27</v>
      </c>
    </row>
    <row r="26" spans="1:44">
      <c r="A26" s="6" t="s">
        <v>327</v>
      </c>
      <c r="B26" s="5"/>
      <c r="C26" s="5"/>
      <c r="D26" s="5"/>
      <c r="E26" s="5"/>
      <c r="F26" s="5"/>
      <c r="G26" s="5"/>
      <c r="H26" s="5"/>
      <c r="I26" s="5"/>
      <c r="J26" s="5"/>
      <c r="K26" s="5"/>
      <c r="L26" s="5"/>
      <c r="M26" s="5"/>
      <c r="N26" s="5"/>
      <c r="O26" s="5"/>
      <c r="P26" s="5"/>
      <c r="Q26" s="5"/>
      <c r="R26" s="5"/>
      <c r="S26" s="5"/>
      <c r="T26" s="5"/>
      <c r="U26" s="5"/>
      <c r="V26" s="5"/>
      <c r="W26" s="5"/>
      <c r="X26" s="5"/>
      <c r="Y26" s="5">
        <v>0</v>
      </c>
      <c r="Z26" s="5">
        <v>7</v>
      </c>
      <c r="AA26" s="5">
        <v>10</v>
      </c>
      <c r="AB26" s="5">
        <v>17</v>
      </c>
      <c r="AC26" s="5">
        <v>20</v>
      </c>
      <c r="AD26" s="5">
        <v>6</v>
      </c>
      <c r="AE26" s="5">
        <v>20</v>
      </c>
      <c r="AF26" s="5">
        <v>18</v>
      </c>
      <c r="AG26" s="5">
        <v>14</v>
      </c>
      <c r="AH26" s="5">
        <v>8</v>
      </c>
      <c r="AI26" s="5">
        <v>12</v>
      </c>
      <c r="AJ26" s="5">
        <v>13</v>
      </c>
      <c r="AK26" s="5">
        <v>14</v>
      </c>
      <c r="AL26" s="5">
        <v>20</v>
      </c>
      <c r="AM26" s="5">
        <v>15</v>
      </c>
      <c r="AN26" s="5">
        <v>17</v>
      </c>
      <c r="AO26" s="5">
        <v>19</v>
      </c>
      <c r="AP26" s="5">
        <v>19</v>
      </c>
      <c r="AQ26" s="5">
        <v>35</v>
      </c>
      <c r="AR26" s="5">
        <v>28</v>
      </c>
    </row>
    <row r="27" spans="1:44">
      <c r="A27" s="6" t="s">
        <v>328</v>
      </c>
      <c r="B27" s="6"/>
      <c r="C27" s="6"/>
      <c r="D27" s="6"/>
      <c r="E27" s="6"/>
      <c r="F27" s="6"/>
      <c r="G27" s="6"/>
      <c r="H27" s="6"/>
      <c r="I27" s="6"/>
      <c r="J27" s="6"/>
      <c r="K27" s="6"/>
      <c r="L27" s="6"/>
      <c r="M27" s="6"/>
      <c r="N27" s="6"/>
      <c r="O27" s="6"/>
      <c r="P27" s="6"/>
      <c r="Q27" s="6"/>
      <c r="R27" s="6"/>
      <c r="S27" s="6"/>
      <c r="T27" s="6"/>
      <c r="U27" s="6"/>
      <c r="V27" s="6"/>
      <c r="W27" s="6"/>
      <c r="X27" s="6"/>
      <c r="Y27" s="6"/>
      <c r="Z27" s="6">
        <v>0</v>
      </c>
      <c r="AA27" s="6">
        <v>3</v>
      </c>
      <c r="AB27" s="6">
        <v>14</v>
      </c>
      <c r="AC27" s="6">
        <v>17</v>
      </c>
      <c r="AD27" s="6">
        <v>3</v>
      </c>
      <c r="AE27" s="6">
        <v>15</v>
      </c>
      <c r="AF27" s="6">
        <v>9</v>
      </c>
      <c r="AG27" s="6">
        <v>7</v>
      </c>
      <c r="AH27" s="6">
        <v>12</v>
      </c>
      <c r="AI27" s="6">
        <v>17</v>
      </c>
      <c r="AJ27" s="6">
        <v>18</v>
      </c>
      <c r="AK27" s="6">
        <v>19</v>
      </c>
      <c r="AL27" s="6">
        <v>10</v>
      </c>
      <c r="AM27" s="6">
        <v>21</v>
      </c>
      <c r="AN27" s="6">
        <v>23</v>
      </c>
      <c r="AO27" s="6">
        <v>25</v>
      </c>
      <c r="AP27" s="6">
        <v>25</v>
      </c>
      <c r="AQ27" s="6">
        <v>37</v>
      </c>
      <c r="AR27" s="6">
        <v>32</v>
      </c>
    </row>
    <row r="28" spans="1:44">
      <c r="A28" s="6" t="s">
        <v>329</v>
      </c>
      <c r="B28" s="5"/>
      <c r="C28" s="5"/>
      <c r="D28" s="5"/>
      <c r="E28" s="5"/>
      <c r="F28" s="5"/>
      <c r="G28" s="5"/>
      <c r="H28" s="5"/>
      <c r="I28" s="5"/>
      <c r="J28" s="5"/>
      <c r="K28" s="5"/>
      <c r="L28" s="5"/>
      <c r="M28" s="5"/>
      <c r="N28" s="5"/>
      <c r="O28" s="5"/>
      <c r="P28" s="5"/>
      <c r="Q28" s="5"/>
      <c r="R28" s="5"/>
      <c r="S28" s="5"/>
      <c r="T28" s="5"/>
      <c r="U28" s="5"/>
      <c r="V28" s="5"/>
      <c r="W28" s="5"/>
      <c r="X28" s="5"/>
      <c r="Y28" s="5"/>
      <c r="Z28" s="5"/>
      <c r="AA28" s="5">
        <v>0</v>
      </c>
      <c r="AB28" s="5">
        <v>11</v>
      </c>
      <c r="AC28" s="5">
        <v>13</v>
      </c>
      <c r="AD28" s="5">
        <v>6</v>
      </c>
      <c r="AE28" s="5">
        <v>14</v>
      </c>
      <c r="AF28" s="5">
        <v>12</v>
      </c>
      <c r="AG28" s="5">
        <v>10</v>
      </c>
      <c r="AH28" s="5">
        <v>15</v>
      </c>
      <c r="AI28" s="5">
        <v>22</v>
      </c>
      <c r="AJ28" s="5">
        <v>21</v>
      </c>
      <c r="AK28" s="5">
        <v>23</v>
      </c>
      <c r="AL28" s="5">
        <v>17</v>
      </c>
      <c r="AM28" s="5">
        <v>25</v>
      </c>
      <c r="AN28" s="5">
        <v>27</v>
      </c>
      <c r="AO28" s="5">
        <v>28</v>
      </c>
      <c r="AP28" s="5">
        <v>28</v>
      </c>
      <c r="AQ28" s="5">
        <v>42</v>
      </c>
      <c r="AR28" s="5">
        <v>37</v>
      </c>
    </row>
    <row r="29" spans="1:44">
      <c r="A29" s="6" t="s">
        <v>330</v>
      </c>
      <c r="B29" s="6"/>
      <c r="C29" s="6"/>
      <c r="D29" s="6"/>
      <c r="E29" s="6"/>
      <c r="F29" s="6"/>
      <c r="G29" s="6"/>
      <c r="H29" s="6"/>
      <c r="I29" s="6"/>
      <c r="J29" s="6"/>
      <c r="K29" s="6"/>
      <c r="L29" s="6"/>
      <c r="M29" s="6"/>
      <c r="N29" s="6"/>
      <c r="O29" s="6"/>
      <c r="P29" s="6"/>
      <c r="Q29" s="6"/>
      <c r="R29" s="6"/>
      <c r="S29" s="6"/>
      <c r="T29" s="6"/>
      <c r="U29" s="6"/>
      <c r="V29" s="6"/>
      <c r="W29" s="6"/>
      <c r="X29" s="6"/>
      <c r="Y29" s="6"/>
      <c r="Z29" s="6"/>
      <c r="AA29" s="6"/>
      <c r="AB29" s="6">
        <v>0</v>
      </c>
      <c r="AC29" s="6">
        <v>3</v>
      </c>
      <c r="AD29" s="6">
        <v>19</v>
      </c>
      <c r="AE29" s="6">
        <v>16</v>
      </c>
      <c r="AF29" s="6">
        <v>12</v>
      </c>
      <c r="AG29" s="6">
        <v>14</v>
      </c>
      <c r="AH29" s="6">
        <v>19</v>
      </c>
      <c r="AI29" s="6">
        <v>27</v>
      </c>
      <c r="AJ29" s="6">
        <v>25</v>
      </c>
      <c r="AK29" s="6">
        <v>26</v>
      </c>
      <c r="AL29" s="6">
        <v>26</v>
      </c>
      <c r="AM29" s="6">
        <v>28</v>
      </c>
      <c r="AN29" s="6">
        <v>30</v>
      </c>
      <c r="AO29" s="6">
        <v>32</v>
      </c>
      <c r="AP29" s="6">
        <v>32</v>
      </c>
      <c r="AQ29" s="6">
        <v>47</v>
      </c>
      <c r="AR29" s="6">
        <v>42</v>
      </c>
    </row>
    <row r="30" spans="1:44">
      <c r="A30" s="6" t="s">
        <v>331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v>0</v>
      </c>
      <c r="AD30" s="5">
        <v>22</v>
      </c>
      <c r="AE30" s="5">
        <v>13</v>
      </c>
      <c r="AF30" s="5">
        <v>14</v>
      </c>
      <c r="AG30" s="5">
        <v>19</v>
      </c>
      <c r="AH30" s="5">
        <v>21</v>
      </c>
      <c r="AI30" s="5">
        <v>25</v>
      </c>
      <c r="AJ30" s="5">
        <v>27</v>
      </c>
      <c r="AK30" s="5">
        <v>28</v>
      </c>
      <c r="AL30" s="5">
        <v>23</v>
      </c>
      <c r="AM30" s="5">
        <v>30</v>
      </c>
      <c r="AN30" s="5">
        <v>32</v>
      </c>
      <c r="AO30" s="5">
        <v>34</v>
      </c>
      <c r="AP30" s="5">
        <v>35</v>
      </c>
      <c r="AQ30" s="5">
        <v>49</v>
      </c>
      <c r="AR30" s="5">
        <v>44</v>
      </c>
    </row>
    <row r="31" spans="1:44">
      <c r="A31" s="6" t="s">
        <v>332</v>
      </c>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v>0</v>
      </c>
      <c r="AE31" s="6">
        <v>12</v>
      </c>
      <c r="AF31" s="6">
        <v>11</v>
      </c>
      <c r="AG31" s="6">
        <v>15</v>
      </c>
      <c r="AH31" s="6">
        <v>20</v>
      </c>
      <c r="AI31" s="6">
        <v>25</v>
      </c>
      <c r="AJ31" s="6">
        <v>26</v>
      </c>
      <c r="AK31" s="6">
        <v>27</v>
      </c>
      <c r="AL31" s="6">
        <v>29</v>
      </c>
      <c r="AM31" s="6">
        <v>29</v>
      </c>
      <c r="AN31" s="6">
        <v>31</v>
      </c>
      <c r="AO31" s="6">
        <v>33</v>
      </c>
      <c r="AP31" s="6">
        <v>33</v>
      </c>
      <c r="AQ31" s="6">
        <v>54</v>
      </c>
      <c r="AR31" s="6">
        <v>49</v>
      </c>
    </row>
    <row r="32" spans="1:44">
      <c r="A32" s="6" t="s">
        <v>333</v>
      </c>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v>0</v>
      </c>
      <c r="AF32" s="5">
        <v>6</v>
      </c>
      <c r="AG32" s="5">
        <v>5</v>
      </c>
      <c r="AH32" s="5">
        <v>20</v>
      </c>
      <c r="AI32" s="5">
        <v>25</v>
      </c>
      <c r="AJ32" s="5">
        <v>26</v>
      </c>
      <c r="AK32" s="5">
        <v>27</v>
      </c>
      <c r="AL32" s="5">
        <v>21</v>
      </c>
      <c r="AM32" s="5">
        <v>29</v>
      </c>
      <c r="AN32" s="5">
        <v>31</v>
      </c>
      <c r="AO32" s="5">
        <v>33</v>
      </c>
      <c r="AP32" s="5">
        <v>33</v>
      </c>
      <c r="AQ32" s="5">
        <v>54</v>
      </c>
      <c r="AR32" s="5">
        <v>49</v>
      </c>
    </row>
    <row r="33" spans="1:44">
      <c r="A33" s="6" t="s">
        <v>334</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v>0</v>
      </c>
      <c r="AG33" s="6">
        <v>9</v>
      </c>
      <c r="AH33" s="6">
        <v>18</v>
      </c>
      <c r="AI33" s="6">
        <v>23</v>
      </c>
      <c r="AJ33" s="6">
        <v>25</v>
      </c>
      <c r="AK33" s="6">
        <v>25</v>
      </c>
      <c r="AL33" s="6">
        <v>22</v>
      </c>
      <c r="AM33" s="6">
        <v>27</v>
      </c>
      <c r="AN33" s="6">
        <v>29</v>
      </c>
      <c r="AO33" s="6">
        <v>31</v>
      </c>
      <c r="AP33" s="6">
        <v>36</v>
      </c>
      <c r="AQ33" s="6">
        <v>41</v>
      </c>
      <c r="AR33" s="6">
        <v>39</v>
      </c>
    </row>
    <row r="34" spans="1:44">
      <c r="A34" s="6" t="s">
        <v>335</v>
      </c>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v>0</v>
      </c>
      <c r="AH34" s="5">
        <v>9</v>
      </c>
      <c r="AI34" s="5">
        <v>14</v>
      </c>
      <c r="AJ34" s="5">
        <v>15</v>
      </c>
      <c r="AK34" s="5">
        <v>16</v>
      </c>
      <c r="AL34" s="5">
        <v>11</v>
      </c>
      <c r="AM34" s="5">
        <v>18</v>
      </c>
      <c r="AN34" s="5">
        <v>20</v>
      </c>
      <c r="AO34" s="5">
        <v>22</v>
      </c>
      <c r="AP34" s="5">
        <v>32</v>
      </c>
      <c r="AQ34" s="5">
        <v>32</v>
      </c>
      <c r="AR34" s="5">
        <v>27</v>
      </c>
    </row>
    <row r="35" spans="1:44">
      <c r="A35" s="6" t="s">
        <v>336</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v>0</v>
      </c>
      <c r="AI35" s="6">
        <v>5</v>
      </c>
      <c r="AJ35" s="6">
        <v>6</v>
      </c>
      <c r="AK35" s="6">
        <v>7</v>
      </c>
      <c r="AL35" s="6">
        <v>5</v>
      </c>
      <c r="AM35" s="6">
        <v>9</v>
      </c>
      <c r="AN35" s="6">
        <v>19</v>
      </c>
      <c r="AO35" s="6">
        <v>13</v>
      </c>
      <c r="AP35" s="6">
        <v>13</v>
      </c>
      <c r="AQ35" s="6">
        <v>24</v>
      </c>
      <c r="AR35" s="6">
        <v>19</v>
      </c>
    </row>
    <row r="36" spans="1:44">
      <c r="A36" s="6" t="s">
        <v>337</v>
      </c>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v>0</v>
      </c>
      <c r="AJ36" s="5">
        <v>5</v>
      </c>
      <c r="AK36" s="5">
        <v>3</v>
      </c>
      <c r="AL36" s="5">
        <v>3</v>
      </c>
      <c r="AM36" s="5">
        <v>5</v>
      </c>
      <c r="AN36" s="5">
        <v>10</v>
      </c>
      <c r="AO36" s="5">
        <v>12</v>
      </c>
      <c r="AP36" s="5">
        <v>12</v>
      </c>
      <c r="AQ36" s="5">
        <v>24</v>
      </c>
      <c r="AR36" s="5">
        <v>19</v>
      </c>
    </row>
    <row r="37" spans="1:44">
      <c r="A37" s="6" t="s">
        <v>338</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v>0</v>
      </c>
      <c r="AK37" s="6">
        <v>2</v>
      </c>
      <c r="AL37" s="6">
        <v>5</v>
      </c>
      <c r="AM37" s="6">
        <v>5</v>
      </c>
      <c r="AN37" s="6">
        <v>7</v>
      </c>
      <c r="AO37" s="6">
        <v>9</v>
      </c>
      <c r="AP37" s="6">
        <v>9</v>
      </c>
      <c r="AQ37" s="6">
        <v>20</v>
      </c>
      <c r="AR37" s="6">
        <v>16</v>
      </c>
    </row>
    <row r="38" spans="1:44">
      <c r="A38" s="6" t="s">
        <v>339</v>
      </c>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v>0</v>
      </c>
      <c r="AL38" s="5">
        <v>5</v>
      </c>
      <c r="AM38" s="5">
        <v>2</v>
      </c>
      <c r="AN38" s="5">
        <v>8</v>
      </c>
      <c r="AO38" s="5">
        <v>4</v>
      </c>
      <c r="AP38" s="5">
        <v>4</v>
      </c>
      <c r="AQ38" s="5">
        <v>23</v>
      </c>
      <c r="AR38" s="5">
        <v>12</v>
      </c>
    </row>
    <row r="39" spans="1:44">
      <c r="A39" s="6" t="s">
        <v>340</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v>0</v>
      </c>
      <c r="AM39" s="6">
        <v>7</v>
      </c>
      <c r="AN39" s="6">
        <v>9</v>
      </c>
      <c r="AO39" s="6">
        <v>11</v>
      </c>
      <c r="AP39" s="6">
        <v>11</v>
      </c>
      <c r="AQ39" s="6">
        <v>17</v>
      </c>
      <c r="AR39" s="6">
        <v>13</v>
      </c>
    </row>
    <row r="40" spans="1:44">
      <c r="A40" s="6" t="s">
        <v>341</v>
      </c>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v>0</v>
      </c>
      <c r="AN40" s="5">
        <v>7</v>
      </c>
      <c r="AO40" s="5">
        <v>5</v>
      </c>
      <c r="AP40" s="5">
        <v>5</v>
      </c>
      <c r="AQ40" s="5">
        <v>15</v>
      </c>
      <c r="AR40" s="5">
        <v>11</v>
      </c>
    </row>
    <row r="41" spans="1:44">
      <c r="A41" s="6" t="s">
        <v>342</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v>0</v>
      </c>
      <c r="AO41" s="6">
        <v>3</v>
      </c>
      <c r="AP41" s="6">
        <v>5</v>
      </c>
      <c r="AQ41" s="6">
        <v>10</v>
      </c>
      <c r="AR41" s="6">
        <v>6</v>
      </c>
    </row>
    <row r="42" spans="1:44">
      <c r="A42" s="6" t="s">
        <v>343</v>
      </c>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v>0</v>
      </c>
      <c r="AP42" s="5">
        <v>3</v>
      </c>
      <c r="AQ42" s="5">
        <v>12</v>
      </c>
      <c r="AR42" s="5">
        <v>8</v>
      </c>
    </row>
    <row r="43" spans="1:44">
      <c r="A43" s="6" t="s">
        <v>344</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v>0</v>
      </c>
      <c r="AQ43" s="6">
        <v>12</v>
      </c>
      <c r="AR43" s="6">
        <v>8</v>
      </c>
    </row>
    <row r="44" spans="1:44">
      <c r="A44" s="6" t="s">
        <v>345</v>
      </c>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v>0</v>
      </c>
      <c r="AR44" s="5">
        <v>5</v>
      </c>
    </row>
    <row r="45" spans="1:44">
      <c r="A45" s="6" t="s">
        <v>346</v>
      </c>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v>0</v>
      </c>
    </row>
  </sheetData>
  <mergeCells count="1">
    <mergeCell ref="A1:AR1"/>
  </mergeCells>
  <pageMargins left="0.2" right="0.2" top="0.75" bottom="0.75" header="0.3" footer="0.3"/>
  <pageSetup orientation="landscape" r:id="rId1"/>
  <headerFooter>
    <oddHeader>&amp;LKaran</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5"/>
  <sheetViews>
    <sheetView topLeftCell="A28" zoomScaleNormal="100" workbookViewId="0">
      <selection sqref="A1:AS45"/>
    </sheetView>
  </sheetViews>
  <sheetFormatPr defaultRowHeight="12.75"/>
  <cols>
    <col min="1" max="1" width="5" bestFit="1" customWidth="1"/>
    <col min="2" max="2" width="12.42578125" bestFit="1" customWidth="1"/>
    <col min="3" max="7" width="4" bestFit="1" customWidth="1"/>
    <col min="8" max="45" width="4.140625" bestFit="1" customWidth="1"/>
  </cols>
  <sheetData>
    <row r="1" spans="1:45" ht="15.75">
      <c r="A1" s="612" t="s">
        <v>668</v>
      </c>
      <c r="B1" s="612"/>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c r="AP1" s="612"/>
      <c r="AQ1" s="612"/>
      <c r="AR1" s="612"/>
      <c r="AS1" s="612"/>
    </row>
    <row r="2" spans="1:45" ht="57">
      <c r="A2" s="25" t="s">
        <v>234</v>
      </c>
      <c r="B2" s="24" t="s">
        <v>235</v>
      </c>
      <c r="C2" s="26" t="s">
        <v>236</v>
      </c>
      <c r="D2" s="26" t="s">
        <v>237</v>
      </c>
      <c r="E2" s="26" t="s">
        <v>238</v>
      </c>
      <c r="F2" s="26" t="s">
        <v>239</v>
      </c>
      <c r="G2" s="26" t="s">
        <v>240</v>
      </c>
      <c r="H2" s="26" t="s">
        <v>241</v>
      </c>
      <c r="I2" s="26" t="s">
        <v>242</v>
      </c>
      <c r="J2" s="26" t="s">
        <v>243</v>
      </c>
      <c r="K2" s="2" t="s">
        <v>244</v>
      </c>
      <c r="L2" s="2" t="s">
        <v>245</v>
      </c>
      <c r="M2" s="2" t="s">
        <v>246</v>
      </c>
      <c r="N2" s="2" t="s">
        <v>247</v>
      </c>
      <c r="O2" s="2" t="s">
        <v>248</v>
      </c>
      <c r="P2" s="2" t="s">
        <v>249</v>
      </c>
      <c r="Q2" s="2" t="s">
        <v>250</v>
      </c>
      <c r="R2" s="2" t="s">
        <v>251</v>
      </c>
      <c r="S2" s="2" t="s">
        <v>252</v>
      </c>
      <c r="T2" s="2" t="s">
        <v>253</v>
      </c>
      <c r="U2" s="2" t="s">
        <v>254</v>
      </c>
      <c r="V2" s="2" t="s">
        <v>255</v>
      </c>
      <c r="W2" s="2" t="s">
        <v>256</v>
      </c>
      <c r="X2" s="2" t="s">
        <v>257</v>
      </c>
      <c r="Y2" s="2" t="s">
        <v>258</v>
      </c>
      <c r="Z2" s="2" t="s">
        <v>259</v>
      </c>
      <c r="AA2" s="2" t="s">
        <v>260</v>
      </c>
      <c r="AB2" s="2" t="s">
        <v>261</v>
      </c>
      <c r="AC2" s="2" t="s">
        <v>262</v>
      </c>
      <c r="AD2" s="2" t="s">
        <v>263</v>
      </c>
      <c r="AE2" s="2" t="s">
        <v>264</v>
      </c>
      <c r="AF2" s="2" t="s">
        <v>265</v>
      </c>
      <c r="AG2" s="2" t="s">
        <v>266</v>
      </c>
      <c r="AH2" s="2" t="s">
        <v>267</v>
      </c>
      <c r="AI2" s="2" t="s">
        <v>268</v>
      </c>
      <c r="AJ2" s="2" t="s">
        <v>269</v>
      </c>
      <c r="AK2" s="2" t="s">
        <v>270</v>
      </c>
      <c r="AL2" s="2" t="s">
        <v>271</v>
      </c>
      <c r="AM2" s="2" t="s">
        <v>272</v>
      </c>
      <c r="AN2" s="2" t="s">
        <v>273</v>
      </c>
      <c r="AO2" s="2" t="s">
        <v>274</v>
      </c>
      <c r="AP2" s="2" t="s">
        <v>275</v>
      </c>
      <c r="AQ2" s="2" t="s">
        <v>276</v>
      </c>
      <c r="AR2" s="2" t="s">
        <v>277</v>
      </c>
      <c r="AS2" s="2" t="s">
        <v>278</v>
      </c>
    </row>
    <row r="3" spans="1:45" ht="17.25">
      <c r="A3" s="106" t="s">
        <v>279</v>
      </c>
      <c r="B3" s="23" t="s">
        <v>236</v>
      </c>
      <c r="C3" s="3">
        <v>0</v>
      </c>
      <c r="D3" s="3">
        <v>2</v>
      </c>
      <c r="E3" s="3">
        <v>5</v>
      </c>
      <c r="F3" s="3">
        <v>5</v>
      </c>
      <c r="G3" s="3">
        <v>5</v>
      </c>
      <c r="H3" s="3">
        <v>10</v>
      </c>
      <c r="I3" s="3">
        <v>15</v>
      </c>
      <c r="J3" s="3">
        <v>16</v>
      </c>
      <c r="K3" s="3">
        <v>11</v>
      </c>
      <c r="L3" s="3">
        <v>8</v>
      </c>
      <c r="M3" s="3">
        <v>5</v>
      </c>
      <c r="N3" s="3">
        <v>6</v>
      </c>
      <c r="O3" s="3">
        <v>6</v>
      </c>
      <c r="P3" s="3">
        <v>5</v>
      </c>
      <c r="Q3" s="3">
        <v>3</v>
      </c>
      <c r="R3" s="3">
        <v>5</v>
      </c>
      <c r="S3" s="3">
        <v>3</v>
      </c>
      <c r="T3" s="3">
        <v>5</v>
      </c>
      <c r="U3" s="3">
        <v>10</v>
      </c>
      <c r="V3" s="3">
        <v>15</v>
      </c>
      <c r="W3" s="3">
        <v>12</v>
      </c>
      <c r="X3" s="3">
        <v>18</v>
      </c>
      <c r="Y3" s="3">
        <v>14</v>
      </c>
      <c r="Z3" s="3">
        <v>16</v>
      </c>
      <c r="AA3" s="3">
        <v>23</v>
      </c>
      <c r="AB3" s="3">
        <v>26</v>
      </c>
      <c r="AC3" s="3">
        <v>37</v>
      </c>
      <c r="AD3" s="3">
        <v>40</v>
      </c>
      <c r="AE3" s="3">
        <v>20</v>
      </c>
      <c r="AF3" s="3">
        <v>29</v>
      </c>
      <c r="AG3" s="3">
        <v>26</v>
      </c>
      <c r="AH3" s="3">
        <v>19</v>
      </c>
      <c r="AI3" s="3">
        <v>9</v>
      </c>
      <c r="AJ3" s="3">
        <v>5</v>
      </c>
      <c r="AK3" s="3">
        <v>6</v>
      </c>
      <c r="AL3" s="3">
        <v>6</v>
      </c>
      <c r="AM3" s="3">
        <v>7</v>
      </c>
      <c r="AN3" s="3">
        <v>10</v>
      </c>
      <c r="AO3" s="3">
        <v>17</v>
      </c>
      <c r="AP3" s="3">
        <v>15</v>
      </c>
      <c r="AQ3" s="3">
        <v>14</v>
      </c>
      <c r="AR3" s="3">
        <v>29</v>
      </c>
      <c r="AS3" s="3">
        <v>24</v>
      </c>
    </row>
    <row r="4" spans="1:45" ht="17.25">
      <c r="A4" s="106" t="s">
        <v>280</v>
      </c>
      <c r="B4" s="23" t="s">
        <v>281</v>
      </c>
      <c r="C4" s="4"/>
      <c r="D4" s="4">
        <v>0</v>
      </c>
      <c r="E4" s="4">
        <v>3</v>
      </c>
      <c r="F4" s="4">
        <v>3</v>
      </c>
      <c r="G4" s="4">
        <v>3</v>
      </c>
      <c r="H4" s="4">
        <v>8</v>
      </c>
      <c r="I4" s="4">
        <v>13</v>
      </c>
      <c r="J4" s="4">
        <v>14</v>
      </c>
      <c r="K4" s="4">
        <v>9</v>
      </c>
      <c r="L4" s="4">
        <v>6</v>
      </c>
      <c r="M4" s="4">
        <v>4</v>
      </c>
      <c r="N4" s="4">
        <v>4</v>
      </c>
      <c r="O4" s="4">
        <v>4</v>
      </c>
      <c r="P4" s="4">
        <v>3</v>
      </c>
      <c r="Q4" s="4">
        <v>4</v>
      </c>
      <c r="R4" s="4">
        <v>7</v>
      </c>
      <c r="S4" s="4">
        <v>5</v>
      </c>
      <c r="T4" s="4">
        <v>6</v>
      </c>
      <c r="U4" s="4">
        <v>12</v>
      </c>
      <c r="V4" s="4">
        <v>17</v>
      </c>
      <c r="W4" s="4">
        <v>12</v>
      </c>
      <c r="X4" s="4">
        <v>20</v>
      </c>
      <c r="Y4" s="4">
        <v>16</v>
      </c>
      <c r="Z4" s="4">
        <v>18</v>
      </c>
      <c r="AA4" s="4">
        <v>25</v>
      </c>
      <c r="AB4" s="4">
        <v>28</v>
      </c>
      <c r="AC4" s="4">
        <v>39</v>
      </c>
      <c r="AD4" s="4">
        <v>42</v>
      </c>
      <c r="AE4" s="4">
        <v>22</v>
      </c>
      <c r="AF4" s="4">
        <v>31</v>
      </c>
      <c r="AG4" s="4">
        <v>27</v>
      </c>
      <c r="AH4" s="4">
        <v>21</v>
      </c>
      <c r="AI4" s="4">
        <v>14</v>
      </c>
      <c r="AJ4" s="4">
        <v>10</v>
      </c>
      <c r="AK4" s="4">
        <v>10</v>
      </c>
      <c r="AL4" s="4">
        <v>11</v>
      </c>
      <c r="AM4" s="4">
        <v>10</v>
      </c>
      <c r="AN4" s="4">
        <v>8</v>
      </c>
      <c r="AO4" s="4">
        <v>13</v>
      </c>
      <c r="AP4" s="4">
        <v>15</v>
      </c>
      <c r="AQ4" s="4">
        <v>14</v>
      </c>
      <c r="AR4" s="4">
        <v>27</v>
      </c>
      <c r="AS4" s="4">
        <v>22</v>
      </c>
    </row>
    <row r="5" spans="1:45" ht="17.25">
      <c r="A5" s="106" t="s">
        <v>282</v>
      </c>
      <c r="B5" s="23" t="s">
        <v>238</v>
      </c>
      <c r="C5" s="3"/>
      <c r="D5" s="3"/>
      <c r="E5" s="3">
        <v>0</v>
      </c>
      <c r="F5" s="3">
        <v>2</v>
      </c>
      <c r="G5" s="3">
        <v>2</v>
      </c>
      <c r="H5" s="3">
        <v>6</v>
      </c>
      <c r="I5" s="3">
        <v>10</v>
      </c>
      <c r="J5" s="3">
        <v>11</v>
      </c>
      <c r="K5" s="3">
        <v>8</v>
      </c>
      <c r="L5" s="3">
        <v>4</v>
      </c>
      <c r="M5" s="3">
        <v>4</v>
      </c>
      <c r="N5" s="3">
        <v>5</v>
      </c>
      <c r="O5" s="3">
        <v>5</v>
      </c>
      <c r="P5" s="3">
        <v>7</v>
      </c>
      <c r="Q5" s="3">
        <v>8</v>
      </c>
      <c r="R5" s="3">
        <v>10</v>
      </c>
      <c r="S5" s="3">
        <v>8</v>
      </c>
      <c r="T5" s="3">
        <v>8</v>
      </c>
      <c r="U5" s="3">
        <v>15</v>
      </c>
      <c r="V5" s="3">
        <v>20</v>
      </c>
      <c r="W5" s="3">
        <v>15</v>
      </c>
      <c r="X5" s="3">
        <v>23</v>
      </c>
      <c r="Y5" s="3">
        <v>20</v>
      </c>
      <c r="Z5" s="3">
        <v>20</v>
      </c>
      <c r="AA5" s="3">
        <v>28</v>
      </c>
      <c r="AB5" s="3">
        <v>35</v>
      </c>
      <c r="AC5" s="3">
        <v>42</v>
      </c>
      <c r="AD5" s="3">
        <v>45</v>
      </c>
      <c r="AE5" s="3">
        <v>25</v>
      </c>
      <c r="AF5" s="3">
        <v>35</v>
      </c>
      <c r="AG5" s="3">
        <v>32</v>
      </c>
      <c r="AH5" s="3">
        <v>24</v>
      </c>
      <c r="AI5" s="3">
        <v>17</v>
      </c>
      <c r="AJ5" s="3">
        <v>13</v>
      </c>
      <c r="AK5" s="3">
        <v>13</v>
      </c>
      <c r="AL5" s="3">
        <v>14</v>
      </c>
      <c r="AM5" s="3">
        <v>13</v>
      </c>
      <c r="AN5" s="3">
        <v>6</v>
      </c>
      <c r="AO5" s="3">
        <v>11</v>
      </c>
      <c r="AP5" s="3">
        <v>13</v>
      </c>
      <c r="AQ5" s="3">
        <v>11</v>
      </c>
      <c r="AR5" s="3">
        <v>24</v>
      </c>
      <c r="AS5" s="3">
        <v>29</v>
      </c>
    </row>
    <row r="6" spans="1:45" ht="17.25">
      <c r="A6" s="106" t="s">
        <v>283</v>
      </c>
      <c r="B6" s="23" t="s">
        <v>284</v>
      </c>
      <c r="C6" s="4"/>
      <c r="D6" s="4"/>
      <c r="E6" s="10"/>
      <c r="F6" s="4">
        <v>0</v>
      </c>
      <c r="G6" s="4">
        <v>4</v>
      </c>
      <c r="H6" s="4">
        <v>7</v>
      </c>
      <c r="I6" s="4">
        <v>12</v>
      </c>
      <c r="J6" s="4">
        <v>13</v>
      </c>
      <c r="K6" s="4">
        <v>10</v>
      </c>
      <c r="L6" s="4">
        <v>6</v>
      </c>
      <c r="M6" s="4">
        <v>12</v>
      </c>
      <c r="N6" s="4">
        <v>8</v>
      </c>
      <c r="O6" s="4">
        <v>7</v>
      </c>
      <c r="P6" s="4">
        <v>12</v>
      </c>
      <c r="Q6" s="4">
        <v>10</v>
      </c>
      <c r="R6" s="4">
        <v>15</v>
      </c>
      <c r="S6" s="4">
        <v>10</v>
      </c>
      <c r="T6" s="4">
        <v>10</v>
      </c>
      <c r="U6" s="4">
        <v>17</v>
      </c>
      <c r="V6" s="4">
        <v>22</v>
      </c>
      <c r="W6" s="4">
        <v>20</v>
      </c>
      <c r="X6" s="4">
        <v>25</v>
      </c>
      <c r="Y6" s="4">
        <v>22</v>
      </c>
      <c r="Z6" s="4">
        <v>22</v>
      </c>
      <c r="AA6" s="4">
        <v>30</v>
      </c>
      <c r="AB6" s="4">
        <v>37</v>
      </c>
      <c r="AC6" s="4">
        <v>44</v>
      </c>
      <c r="AD6" s="4">
        <v>47</v>
      </c>
      <c r="AE6" s="4">
        <v>27</v>
      </c>
      <c r="AF6" s="4">
        <v>36</v>
      </c>
      <c r="AG6" s="4">
        <v>34</v>
      </c>
      <c r="AH6" s="4">
        <v>26</v>
      </c>
      <c r="AI6" s="4">
        <v>19</v>
      </c>
      <c r="AJ6" s="4">
        <v>14</v>
      </c>
      <c r="AK6" s="4">
        <v>6</v>
      </c>
      <c r="AL6" s="4">
        <v>8</v>
      </c>
      <c r="AM6" s="4">
        <v>15</v>
      </c>
      <c r="AN6" s="4">
        <v>8</v>
      </c>
      <c r="AO6" s="4">
        <v>9</v>
      </c>
      <c r="AP6" s="4">
        <v>13</v>
      </c>
      <c r="AQ6" s="4">
        <v>9</v>
      </c>
      <c r="AR6" s="4">
        <v>22</v>
      </c>
      <c r="AS6" s="4">
        <v>17</v>
      </c>
    </row>
    <row r="7" spans="1:45" ht="17.25">
      <c r="A7" s="106" t="s">
        <v>285</v>
      </c>
      <c r="B7" s="23" t="s">
        <v>240</v>
      </c>
      <c r="C7" s="3"/>
      <c r="D7" s="3"/>
      <c r="E7" s="3"/>
      <c r="F7" s="3"/>
      <c r="G7" s="3">
        <v>0</v>
      </c>
      <c r="H7" s="3">
        <v>8</v>
      </c>
      <c r="I7" s="3">
        <v>10</v>
      </c>
      <c r="J7" s="3">
        <v>11</v>
      </c>
      <c r="K7" s="3">
        <v>6</v>
      </c>
      <c r="L7" s="3">
        <v>6</v>
      </c>
      <c r="M7" s="3">
        <v>8</v>
      </c>
      <c r="N7" s="3">
        <v>6</v>
      </c>
      <c r="O7" s="3">
        <v>5</v>
      </c>
      <c r="P7" s="3">
        <v>9</v>
      </c>
      <c r="Q7" s="3">
        <v>10</v>
      </c>
      <c r="R7" s="3">
        <v>10</v>
      </c>
      <c r="S7" s="3">
        <v>10</v>
      </c>
      <c r="T7" s="3">
        <v>9</v>
      </c>
      <c r="U7" s="3">
        <v>17</v>
      </c>
      <c r="V7" s="3">
        <v>22</v>
      </c>
      <c r="W7" s="3">
        <v>16</v>
      </c>
      <c r="X7" s="3">
        <v>25</v>
      </c>
      <c r="Y7" s="3">
        <v>22</v>
      </c>
      <c r="Z7" s="3">
        <v>22</v>
      </c>
      <c r="AA7" s="3">
        <v>30</v>
      </c>
      <c r="AB7" s="3">
        <v>37</v>
      </c>
      <c r="AC7" s="3">
        <v>44</v>
      </c>
      <c r="AD7" s="3">
        <v>47</v>
      </c>
      <c r="AE7" s="3">
        <v>27</v>
      </c>
      <c r="AF7" s="3">
        <v>36</v>
      </c>
      <c r="AG7" s="3">
        <v>34</v>
      </c>
      <c r="AH7" s="3">
        <v>26</v>
      </c>
      <c r="AI7" s="3">
        <v>19</v>
      </c>
      <c r="AJ7" s="3">
        <v>14</v>
      </c>
      <c r="AK7" s="3">
        <v>8</v>
      </c>
      <c r="AL7" s="3">
        <v>10</v>
      </c>
      <c r="AM7" s="3">
        <v>15</v>
      </c>
      <c r="AN7" s="3">
        <v>6</v>
      </c>
      <c r="AO7" s="3">
        <v>13</v>
      </c>
      <c r="AP7" s="3">
        <v>13</v>
      </c>
      <c r="AQ7" s="3">
        <v>13</v>
      </c>
      <c r="AR7" s="3">
        <v>26</v>
      </c>
      <c r="AS7" s="3">
        <v>21</v>
      </c>
    </row>
    <row r="8" spans="1:45" ht="17.25">
      <c r="A8" s="106" t="s">
        <v>286</v>
      </c>
      <c r="B8" s="23" t="s">
        <v>241</v>
      </c>
      <c r="C8" s="4"/>
      <c r="D8" s="4"/>
      <c r="E8" s="4"/>
      <c r="F8" s="4"/>
      <c r="G8" s="4"/>
      <c r="H8" s="4">
        <v>0</v>
      </c>
      <c r="I8" s="4">
        <v>5</v>
      </c>
      <c r="J8" s="4">
        <v>6</v>
      </c>
      <c r="K8" s="4">
        <v>5</v>
      </c>
      <c r="L8" s="4">
        <v>11</v>
      </c>
      <c r="M8" s="4">
        <v>10</v>
      </c>
      <c r="N8" s="4">
        <v>9</v>
      </c>
      <c r="O8" s="4">
        <v>9</v>
      </c>
      <c r="P8" s="4">
        <v>13</v>
      </c>
      <c r="Q8" s="4">
        <v>15</v>
      </c>
      <c r="R8" s="4">
        <v>17</v>
      </c>
      <c r="S8" s="4">
        <v>15</v>
      </c>
      <c r="T8" s="4">
        <v>15</v>
      </c>
      <c r="U8" s="4">
        <v>22</v>
      </c>
      <c r="V8" s="4">
        <v>27</v>
      </c>
      <c r="W8" s="4">
        <v>20</v>
      </c>
      <c r="X8" s="4">
        <v>27</v>
      </c>
      <c r="Y8" s="4">
        <v>27</v>
      </c>
      <c r="Z8" s="4">
        <v>27</v>
      </c>
      <c r="AA8" s="4">
        <v>35</v>
      </c>
      <c r="AB8" s="4">
        <v>42</v>
      </c>
      <c r="AC8" s="4">
        <v>49</v>
      </c>
      <c r="AD8" s="4">
        <v>52</v>
      </c>
      <c r="AE8" s="4">
        <v>32</v>
      </c>
      <c r="AF8" s="4">
        <v>41</v>
      </c>
      <c r="AG8" s="4">
        <v>39</v>
      </c>
      <c r="AH8" s="4">
        <v>31</v>
      </c>
      <c r="AI8" s="4">
        <v>24</v>
      </c>
      <c r="AJ8" s="4">
        <v>20</v>
      </c>
      <c r="AK8" s="4">
        <v>20</v>
      </c>
      <c r="AL8" s="4">
        <v>21</v>
      </c>
      <c r="AM8" s="4">
        <v>21</v>
      </c>
      <c r="AN8" s="4">
        <v>12</v>
      </c>
      <c r="AO8" s="4">
        <v>20</v>
      </c>
      <c r="AP8" s="4">
        <v>20</v>
      </c>
      <c r="AQ8" s="4">
        <v>10</v>
      </c>
      <c r="AR8" s="4">
        <v>33</v>
      </c>
      <c r="AS8" s="4">
        <v>24</v>
      </c>
    </row>
    <row r="9" spans="1:45" ht="17.25">
      <c r="A9" s="106" t="s">
        <v>287</v>
      </c>
      <c r="B9" s="23" t="s">
        <v>242</v>
      </c>
      <c r="C9" s="3"/>
      <c r="D9" s="3"/>
      <c r="E9" s="3"/>
      <c r="F9" s="3"/>
      <c r="G9" s="3"/>
      <c r="H9" s="3"/>
      <c r="I9" s="3">
        <v>0</v>
      </c>
      <c r="J9" s="3">
        <v>3</v>
      </c>
      <c r="K9" s="3">
        <v>3</v>
      </c>
      <c r="L9" s="3">
        <v>9</v>
      </c>
      <c r="M9" s="3">
        <v>10</v>
      </c>
      <c r="N9" s="3">
        <v>11</v>
      </c>
      <c r="O9" s="3">
        <v>9</v>
      </c>
      <c r="P9" s="3">
        <v>14</v>
      </c>
      <c r="Q9" s="3">
        <v>18</v>
      </c>
      <c r="R9" s="3">
        <v>20</v>
      </c>
      <c r="S9" s="3">
        <v>18</v>
      </c>
      <c r="T9" s="3">
        <v>19</v>
      </c>
      <c r="U9" s="3">
        <v>25</v>
      </c>
      <c r="V9" s="3">
        <v>30</v>
      </c>
      <c r="W9" s="3">
        <v>20</v>
      </c>
      <c r="X9" s="3">
        <v>33</v>
      </c>
      <c r="Y9" s="3">
        <v>29</v>
      </c>
      <c r="Z9" s="3">
        <v>31</v>
      </c>
      <c r="AA9" s="3">
        <v>38</v>
      </c>
      <c r="AB9" s="3">
        <v>41</v>
      </c>
      <c r="AC9" s="3">
        <v>52</v>
      </c>
      <c r="AD9" s="3">
        <v>55</v>
      </c>
      <c r="AE9" s="3">
        <v>35</v>
      </c>
      <c r="AF9" s="3">
        <v>44</v>
      </c>
      <c r="AG9" s="3">
        <v>41</v>
      </c>
      <c r="AH9" s="3">
        <v>34</v>
      </c>
      <c r="AI9" s="3">
        <v>24</v>
      </c>
      <c r="AJ9" s="3">
        <v>23</v>
      </c>
      <c r="AK9" s="3">
        <v>23</v>
      </c>
      <c r="AL9" s="3">
        <v>24</v>
      </c>
      <c r="AM9" s="3">
        <v>24</v>
      </c>
      <c r="AN9" s="3">
        <v>20</v>
      </c>
      <c r="AO9" s="3">
        <v>14</v>
      </c>
      <c r="AP9" s="3">
        <v>12</v>
      </c>
      <c r="AQ9" s="3">
        <v>12</v>
      </c>
      <c r="AR9" s="3">
        <v>24</v>
      </c>
      <c r="AS9" s="3">
        <v>20</v>
      </c>
    </row>
    <row r="10" spans="1:45" ht="17.25">
      <c r="A10" s="106" t="s">
        <v>288</v>
      </c>
      <c r="B10" s="23" t="s">
        <v>243</v>
      </c>
      <c r="C10" s="4"/>
      <c r="D10" s="4"/>
      <c r="E10" s="4"/>
      <c r="F10" s="4"/>
      <c r="G10" s="4"/>
      <c r="H10" s="4"/>
      <c r="I10" s="4"/>
      <c r="J10" s="4">
        <v>0</v>
      </c>
      <c r="K10" s="4">
        <v>6</v>
      </c>
      <c r="L10" s="4">
        <v>10</v>
      </c>
      <c r="M10" s="4">
        <v>15</v>
      </c>
      <c r="N10" s="4">
        <v>13</v>
      </c>
      <c r="O10" s="4">
        <v>11</v>
      </c>
      <c r="P10" s="4">
        <v>16</v>
      </c>
      <c r="Q10" s="4">
        <v>19</v>
      </c>
      <c r="R10" s="4">
        <v>22</v>
      </c>
      <c r="S10" s="4">
        <v>19</v>
      </c>
      <c r="T10" s="4">
        <v>20</v>
      </c>
      <c r="U10" s="4">
        <v>26</v>
      </c>
      <c r="V10" s="4">
        <v>32</v>
      </c>
      <c r="W10" s="4">
        <v>22</v>
      </c>
      <c r="X10" s="4">
        <v>34</v>
      </c>
      <c r="Y10" s="4">
        <v>30</v>
      </c>
      <c r="Z10" s="4">
        <v>32</v>
      </c>
      <c r="AA10" s="4">
        <v>39</v>
      </c>
      <c r="AB10" s="4">
        <v>42</v>
      </c>
      <c r="AC10" s="4">
        <v>53</v>
      </c>
      <c r="AD10" s="4">
        <v>56</v>
      </c>
      <c r="AE10" s="4">
        <v>36</v>
      </c>
      <c r="AF10" s="4">
        <v>45</v>
      </c>
      <c r="AG10" s="4">
        <v>42</v>
      </c>
      <c r="AH10" s="4">
        <v>35</v>
      </c>
      <c r="AI10" s="4">
        <v>28</v>
      </c>
      <c r="AJ10" s="4">
        <v>24</v>
      </c>
      <c r="AK10" s="4">
        <v>24</v>
      </c>
      <c r="AL10" s="4">
        <v>25</v>
      </c>
      <c r="AM10" s="4">
        <v>24</v>
      </c>
      <c r="AN10" s="4">
        <v>21</v>
      </c>
      <c r="AO10" s="4">
        <v>14</v>
      </c>
      <c r="AP10" s="4">
        <v>12</v>
      </c>
      <c r="AQ10" s="4">
        <v>12</v>
      </c>
      <c r="AR10" s="4">
        <v>24</v>
      </c>
      <c r="AS10" s="4">
        <v>20</v>
      </c>
    </row>
    <row r="11" spans="1:45" ht="17.25">
      <c r="A11" s="106" t="s">
        <v>289</v>
      </c>
      <c r="B11" s="23" t="s">
        <v>290</v>
      </c>
      <c r="C11" s="3"/>
      <c r="D11" s="3"/>
      <c r="E11" s="3"/>
      <c r="F11" s="3"/>
      <c r="G11" s="3"/>
      <c r="H11" s="3"/>
      <c r="I11" s="3"/>
      <c r="J11" s="3"/>
      <c r="K11" s="3">
        <v>0</v>
      </c>
      <c r="L11" s="3">
        <v>7</v>
      </c>
      <c r="M11" s="3">
        <v>10</v>
      </c>
      <c r="N11" s="3">
        <v>8</v>
      </c>
      <c r="O11" s="3">
        <v>8</v>
      </c>
      <c r="P11" s="3">
        <v>12</v>
      </c>
      <c r="Q11" s="3">
        <v>16</v>
      </c>
      <c r="R11" s="3">
        <v>20</v>
      </c>
      <c r="S11" s="3">
        <v>14</v>
      </c>
      <c r="T11" s="3">
        <v>17</v>
      </c>
      <c r="U11" s="3">
        <v>23</v>
      </c>
      <c r="V11" s="3">
        <v>26</v>
      </c>
      <c r="W11" s="3">
        <v>18</v>
      </c>
      <c r="X11" s="3">
        <v>39</v>
      </c>
      <c r="Y11" s="3">
        <v>27</v>
      </c>
      <c r="Z11" s="3">
        <v>29</v>
      </c>
      <c r="AA11" s="3">
        <v>36</v>
      </c>
      <c r="AB11" s="3">
        <v>39</v>
      </c>
      <c r="AC11" s="3">
        <v>46</v>
      </c>
      <c r="AD11" s="3">
        <v>53</v>
      </c>
      <c r="AE11" s="3">
        <v>33</v>
      </c>
      <c r="AF11" s="3">
        <v>42</v>
      </c>
      <c r="AG11" s="3">
        <v>37</v>
      </c>
      <c r="AH11" s="3">
        <v>30</v>
      </c>
      <c r="AI11" s="3">
        <v>23</v>
      </c>
      <c r="AJ11" s="3">
        <v>19</v>
      </c>
      <c r="AK11" s="3">
        <v>19</v>
      </c>
      <c r="AL11" s="3">
        <v>20</v>
      </c>
      <c r="AM11" s="3">
        <v>19</v>
      </c>
      <c r="AN11" s="3">
        <v>16</v>
      </c>
      <c r="AO11" s="3">
        <v>16</v>
      </c>
      <c r="AP11" s="3">
        <v>14</v>
      </c>
      <c r="AQ11" s="3">
        <v>14</v>
      </c>
      <c r="AR11" s="3">
        <v>26</v>
      </c>
      <c r="AS11" s="3">
        <v>22</v>
      </c>
    </row>
    <row r="12" spans="1:45" ht="17.25">
      <c r="A12" s="107" t="s">
        <v>291</v>
      </c>
      <c r="B12" s="23" t="s">
        <v>245</v>
      </c>
      <c r="C12" s="4"/>
      <c r="D12" s="4"/>
      <c r="E12" s="4"/>
      <c r="F12" s="4"/>
      <c r="G12" s="4"/>
      <c r="H12" s="4"/>
      <c r="I12" s="4"/>
      <c r="J12" s="4"/>
      <c r="K12" s="4"/>
      <c r="L12" s="4">
        <v>0</v>
      </c>
      <c r="M12" s="4">
        <v>3</v>
      </c>
      <c r="N12" s="4">
        <v>8</v>
      </c>
      <c r="O12" s="4">
        <v>6</v>
      </c>
      <c r="P12" s="4">
        <v>10</v>
      </c>
      <c r="Q12" s="4">
        <v>11</v>
      </c>
      <c r="R12" s="4">
        <v>13</v>
      </c>
      <c r="S12" s="4">
        <v>14</v>
      </c>
      <c r="T12" s="4">
        <v>16</v>
      </c>
      <c r="U12" s="4">
        <v>18</v>
      </c>
      <c r="V12" s="4">
        <v>23</v>
      </c>
      <c r="W12" s="4">
        <v>23</v>
      </c>
      <c r="X12" s="4">
        <v>26</v>
      </c>
      <c r="Y12" s="4">
        <v>19</v>
      </c>
      <c r="Z12" s="4">
        <v>20</v>
      </c>
      <c r="AA12" s="4">
        <v>28</v>
      </c>
      <c r="AB12" s="4">
        <v>32</v>
      </c>
      <c r="AC12" s="4">
        <v>43</v>
      </c>
      <c r="AD12" s="4">
        <v>45</v>
      </c>
      <c r="AE12" s="4">
        <v>25</v>
      </c>
      <c r="AF12" s="4">
        <v>34</v>
      </c>
      <c r="AG12" s="4">
        <v>32</v>
      </c>
      <c r="AH12" s="4">
        <v>24</v>
      </c>
      <c r="AI12" s="4">
        <v>27</v>
      </c>
      <c r="AJ12" s="4">
        <v>13</v>
      </c>
      <c r="AK12" s="4">
        <v>11</v>
      </c>
      <c r="AL12" s="4">
        <v>12</v>
      </c>
      <c r="AM12" s="4">
        <v>16</v>
      </c>
      <c r="AN12" s="4">
        <v>10</v>
      </c>
      <c r="AO12" s="4">
        <v>13</v>
      </c>
      <c r="AP12" s="4">
        <v>15</v>
      </c>
      <c r="AQ12" s="4">
        <v>15</v>
      </c>
      <c r="AR12" s="4">
        <v>24</v>
      </c>
      <c r="AS12" s="4">
        <v>19</v>
      </c>
    </row>
    <row r="13" spans="1:45" ht="17.25">
      <c r="A13" s="106" t="s">
        <v>292</v>
      </c>
      <c r="B13" s="23" t="s">
        <v>246</v>
      </c>
      <c r="C13" s="3"/>
      <c r="D13" s="3"/>
      <c r="E13" s="3"/>
      <c r="F13" s="3"/>
      <c r="G13" s="3"/>
      <c r="H13" s="3"/>
      <c r="I13" s="3"/>
      <c r="J13" s="3"/>
      <c r="K13" s="3"/>
      <c r="L13" s="3"/>
      <c r="M13" s="3">
        <v>0</v>
      </c>
      <c r="N13" s="3">
        <v>2</v>
      </c>
      <c r="O13" s="3">
        <v>3</v>
      </c>
      <c r="P13" s="3">
        <v>3</v>
      </c>
      <c r="Q13" s="3">
        <v>4</v>
      </c>
      <c r="R13" s="3">
        <v>10</v>
      </c>
      <c r="S13" s="3">
        <v>5</v>
      </c>
      <c r="T13" s="3">
        <v>5</v>
      </c>
      <c r="U13" s="3">
        <v>15</v>
      </c>
      <c r="V13" s="3">
        <v>20</v>
      </c>
      <c r="W13" s="3">
        <v>13</v>
      </c>
      <c r="X13" s="3">
        <v>26</v>
      </c>
      <c r="Y13" s="3">
        <v>23</v>
      </c>
      <c r="Z13" s="3">
        <v>23</v>
      </c>
      <c r="AA13" s="3">
        <v>31</v>
      </c>
      <c r="AB13" s="3">
        <v>34</v>
      </c>
      <c r="AC13" s="3">
        <v>45</v>
      </c>
      <c r="AD13" s="3">
        <v>48</v>
      </c>
      <c r="AE13" s="3">
        <v>28</v>
      </c>
      <c r="AF13" s="3">
        <v>37</v>
      </c>
      <c r="AG13" s="3">
        <v>35</v>
      </c>
      <c r="AH13" s="3">
        <v>27</v>
      </c>
      <c r="AI13" s="3">
        <v>18</v>
      </c>
      <c r="AJ13" s="3">
        <v>13</v>
      </c>
      <c r="AK13" s="3">
        <v>13</v>
      </c>
      <c r="AL13" s="3">
        <v>14</v>
      </c>
      <c r="AM13" s="3">
        <v>16</v>
      </c>
      <c r="AN13" s="3">
        <v>27</v>
      </c>
      <c r="AO13" s="3">
        <v>23</v>
      </c>
      <c r="AP13" s="3">
        <v>25</v>
      </c>
      <c r="AQ13" s="3">
        <v>25</v>
      </c>
      <c r="AR13" s="3">
        <v>24</v>
      </c>
      <c r="AS13" s="3">
        <v>32</v>
      </c>
    </row>
    <row r="14" spans="1:45" ht="17.25">
      <c r="A14" s="107" t="s">
        <v>293</v>
      </c>
      <c r="B14" s="23" t="s">
        <v>247</v>
      </c>
      <c r="C14" s="4"/>
      <c r="D14" s="4"/>
      <c r="E14" s="4"/>
      <c r="F14" s="4"/>
      <c r="G14" s="4"/>
      <c r="H14" s="4"/>
      <c r="I14" s="4"/>
      <c r="J14" s="4"/>
      <c r="K14" s="4"/>
      <c r="L14" s="4"/>
      <c r="M14" s="4"/>
      <c r="N14" s="4">
        <v>0</v>
      </c>
      <c r="O14" s="4">
        <v>2</v>
      </c>
      <c r="P14" s="4">
        <v>4</v>
      </c>
      <c r="Q14" s="4">
        <v>5</v>
      </c>
      <c r="R14" s="4">
        <v>10</v>
      </c>
      <c r="S14" s="4">
        <v>7</v>
      </c>
      <c r="T14" s="4">
        <v>6</v>
      </c>
      <c r="U14" s="4">
        <v>15</v>
      </c>
      <c r="V14" s="4">
        <v>15</v>
      </c>
      <c r="W14" s="4">
        <v>12</v>
      </c>
      <c r="X14" s="4">
        <v>28</v>
      </c>
      <c r="Y14" s="4">
        <v>16</v>
      </c>
      <c r="Z14" s="4">
        <v>16</v>
      </c>
      <c r="AA14" s="4">
        <v>23</v>
      </c>
      <c r="AB14" s="4">
        <v>27</v>
      </c>
      <c r="AC14" s="4">
        <v>37</v>
      </c>
      <c r="AD14" s="4">
        <v>47</v>
      </c>
      <c r="AE14" s="4">
        <v>21</v>
      </c>
      <c r="AF14" s="4">
        <v>35</v>
      </c>
      <c r="AG14" s="4">
        <v>32</v>
      </c>
      <c r="AH14" s="4">
        <v>24</v>
      </c>
      <c r="AI14" s="4">
        <v>14</v>
      </c>
      <c r="AJ14" s="4">
        <v>11</v>
      </c>
      <c r="AK14" s="4">
        <v>10</v>
      </c>
      <c r="AL14" s="4">
        <v>12</v>
      </c>
      <c r="AM14" s="4">
        <v>13</v>
      </c>
      <c r="AN14" s="4">
        <v>11</v>
      </c>
      <c r="AO14" s="4">
        <v>25</v>
      </c>
      <c r="AP14" s="4">
        <v>24</v>
      </c>
      <c r="AQ14" s="4">
        <v>24</v>
      </c>
      <c r="AR14" s="4">
        <v>34</v>
      </c>
      <c r="AS14" s="4">
        <v>30</v>
      </c>
    </row>
    <row r="15" spans="1:45" ht="17.25">
      <c r="A15" s="106" t="s">
        <v>294</v>
      </c>
      <c r="B15" s="23" t="s">
        <v>248</v>
      </c>
      <c r="C15" s="3"/>
      <c r="D15" s="3"/>
      <c r="E15" s="3"/>
      <c r="F15" s="3"/>
      <c r="G15" s="3"/>
      <c r="H15" s="3"/>
      <c r="I15" s="3"/>
      <c r="J15" s="3"/>
      <c r="K15" s="3"/>
      <c r="L15" s="3"/>
      <c r="M15" s="3"/>
      <c r="N15" s="3"/>
      <c r="O15" s="3">
        <v>0</v>
      </c>
      <c r="P15" s="3">
        <v>4</v>
      </c>
      <c r="Q15" s="3">
        <v>5</v>
      </c>
      <c r="R15" s="3">
        <v>11</v>
      </c>
      <c r="S15" s="3">
        <v>7</v>
      </c>
      <c r="T15" s="3">
        <v>6</v>
      </c>
      <c r="U15" s="3">
        <v>15</v>
      </c>
      <c r="V15" s="3">
        <v>20</v>
      </c>
      <c r="W15" s="3">
        <v>13</v>
      </c>
      <c r="X15" s="3">
        <v>23</v>
      </c>
      <c r="Y15" s="3">
        <v>15</v>
      </c>
      <c r="Z15" s="3">
        <v>16</v>
      </c>
      <c r="AA15" s="3">
        <v>29</v>
      </c>
      <c r="AB15" s="3">
        <v>32</v>
      </c>
      <c r="AC15" s="3">
        <v>42</v>
      </c>
      <c r="AD15" s="3">
        <v>45</v>
      </c>
      <c r="AE15" s="3">
        <v>26</v>
      </c>
      <c r="AF15" s="3">
        <v>34</v>
      </c>
      <c r="AG15" s="3">
        <v>32</v>
      </c>
      <c r="AH15" s="3">
        <v>24</v>
      </c>
      <c r="AI15" s="3">
        <v>14</v>
      </c>
      <c r="AJ15" s="3">
        <v>11</v>
      </c>
      <c r="AK15" s="3">
        <v>10</v>
      </c>
      <c r="AL15" s="3">
        <v>11</v>
      </c>
      <c r="AM15" s="3">
        <v>13</v>
      </c>
      <c r="AN15" s="3">
        <v>11</v>
      </c>
      <c r="AO15" s="3">
        <v>24</v>
      </c>
      <c r="AP15" s="3">
        <v>23</v>
      </c>
      <c r="AQ15" s="3">
        <v>23</v>
      </c>
      <c r="AR15" s="3">
        <v>33</v>
      </c>
      <c r="AS15" s="3">
        <v>29</v>
      </c>
    </row>
    <row r="16" spans="1:45" ht="17.25">
      <c r="A16" s="107" t="s">
        <v>295</v>
      </c>
      <c r="B16" s="23" t="s">
        <v>249</v>
      </c>
      <c r="C16" s="4"/>
      <c r="D16" s="4"/>
      <c r="E16" s="4"/>
      <c r="F16" s="4"/>
      <c r="G16" s="4"/>
      <c r="H16" s="4"/>
      <c r="I16" s="4"/>
      <c r="J16" s="4"/>
      <c r="K16" s="4"/>
      <c r="L16" s="4"/>
      <c r="M16" s="4"/>
      <c r="N16" s="4"/>
      <c r="O16" s="4"/>
      <c r="P16" s="4">
        <v>0</v>
      </c>
      <c r="Q16" s="4">
        <v>3</v>
      </c>
      <c r="R16" s="4">
        <v>10</v>
      </c>
      <c r="S16" s="4">
        <v>5</v>
      </c>
      <c r="T16" s="4">
        <v>4</v>
      </c>
      <c r="U16" s="4">
        <v>15</v>
      </c>
      <c r="V16" s="4">
        <v>20</v>
      </c>
      <c r="W16" s="4">
        <v>10</v>
      </c>
      <c r="X16" s="4">
        <v>23</v>
      </c>
      <c r="Y16" s="4">
        <v>20</v>
      </c>
      <c r="Z16" s="4">
        <v>20</v>
      </c>
      <c r="AA16" s="4">
        <v>28</v>
      </c>
      <c r="AB16" s="4">
        <v>32</v>
      </c>
      <c r="AC16" s="4">
        <v>42</v>
      </c>
      <c r="AD16" s="4">
        <v>45</v>
      </c>
      <c r="AE16" s="4">
        <v>25</v>
      </c>
      <c r="AF16" s="4">
        <v>34</v>
      </c>
      <c r="AG16" s="4">
        <v>32</v>
      </c>
      <c r="AH16" s="4">
        <v>24</v>
      </c>
      <c r="AI16" s="4">
        <v>15</v>
      </c>
      <c r="AJ16" s="4">
        <v>10</v>
      </c>
      <c r="AK16" s="4">
        <v>10</v>
      </c>
      <c r="AL16" s="4">
        <v>12</v>
      </c>
      <c r="AM16" s="4">
        <v>13</v>
      </c>
      <c r="AN16" s="4">
        <v>24</v>
      </c>
      <c r="AO16" s="4">
        <v>20</v>
      </c>
      <c r="AP16" s="4">
        <v>22</v>
      </c>
      <c r="AQ16" s="4">
        <v>22</v>
      </c>
      <c r="AR16" s="4">
        <v>34</v>
      </c>
      <c r="AS16" s="4">
        <v>29</v>
      </c>
    </row>
    <row r="17" spans="1:45" ht="17.25">
      <c r="A17" s="106" t="s">
        <v>296</v>
      </c>
      <c r="B17" s="23" t="s">
        <v>250</v>
      </c>
      <c r="C17" s="3"/>
      <c r="D17" s="3"/>
      <c r="E17" s="3"/>
      <c r="F17" s="3"/>
      <c r="G17" s="3"/>
      <c r="H17" s="3"/>
      <c r="I17" s="3"/>
      <c r="J17" s="3"/>
      <c r="K17" s="3"/>
      <c r="L17" s="3"/>
      <c r="M17" s="3"/>
      <c r="N17" s="3"/>
      <c r="O17" s="3"/>
      <c r="P17" s="3"/>
      <c r="Q17" s="3">
        <v>0</v>
      </c>
      <c r="R17" s="3">
        <v>8</v>
      </c>
      <c r="S17" s="3">
        <v>3</v>
      </c>
      <c r="T17" s="3">
        <v>2</v>
      </c>
      <c r="U17" s="3">
        <v>13</v>
      </c>
      <c r="V17" s="3">
        <v>18</v>
      </c>
      <c r="W17" s="3">
        <v>10</v>
      </c>
      <c r="X17" s="3">
        <v>21</v>
      </c>
      <c r="Y17" s="3">
        <v>18</v>
      </c>
      <c r="Z17" s="3">
        <v>18</v>
      </c>
      <c r="AA17" s="3">
        <v>26</v>
      </c>
      <c r="AB17" s="3">
        <v>30</v>
      </c>
      <c r="AC17" s="3">
        <v>40</v>
      </c>
      <c r="AD17" s="3">
        <v>43</v>
      </c>
      <c r="AE17" s="3">
        <v>23</v>
      </c>
      <c r="AF17" s="3">
        <v>32</v>
      </c>
      <c r="AG17" s="3">
        <v>30</v>
      </c>
      <c r="AH17" s="3">
        <v>22</v>
      </c>
      <c r="AI17" s="3">
        <v>12</v>
      </c>
      <c r="AJ17" s="3">
        <v>8</v>
      </c>
      <c r="AK17" s="3">
        <v>8</v>
      </c>
      <c r="AL17" s="3">
        <v>9</v>
      </c>
      <c r="AM17" s="3">
        <v>11</v>
      </c>
      <c r="AN17" s="3">
        <v>13</v>
      </c>
      <c r="AO17" s="3">
        <v>18</v>
      </c>
      <c r="AP17" s="3">
        <v>20</v>
      </c>
      <c r="AQ17" s="3">
        <v>20</v>
      </c>
      <c r="AR17" s="3">
        <v>32</v>
      </c>
      <c r="AS17" s="3">
        <v>27</v>
      </c>
    </row>
    <row r="18" spans="1:45" ht="17.25">
      <c r="A18" s="107" t="s">
        <v>297</v>
      </c>
      <c r="B18" s="23" t="s">
        <v>251</v>
      </c>
      <c r="C18" s="4"/>
      <c r="D18" s="4"/>
      <c r="E18" s="4"/>
      <c r="F18" s="4"/>
      <c r="G18" s="4"/>
      <c r="H18" s="4"/>
      <c r="I18" s="4"/>
      <c r="J18" s="4"/>
      <c r="K18" s="4"/>
      <c r="L18" s="4"/>
      <c r="M18" s="4"/>
      <c r="N18" s="4"/>
      <c r="O18" s="4"/>
      <c r="P18" s="4"/>
      <c r="Q18" s="4"/>
      <c r="R18" s="4">
        <v>0</v>
      </c>
      <c r="S18" s="4">
        <v>5</v>
      </c>
      <c r="T18" s="4">
        <v>8</v>
      </c>
      <c r="U18" s="4">
        <v>5</v>
      </c>
      <c r="V18" s="4">
        <v>10</v>
      </c>
      <c r="W18" s="4">
        <v>13</v>
      </c>
      <c r="X18" s="4">
        <v>13</v>
      </c>
      <c r="Y18" s="4">
        <v>10</v>
      </c>
      <c r="Z18" s="4">
        <v>11</v>
      </c>
      <c r="AA18" s="4">
        <v>18</v>
      </c>
      <c r="AB18" s="4">
        <v>22</v>
      </c>
      <c r="AC18" s="4">
        <v>27</v>
      </c>
      <c r="AD18" s="4">
        <v>38</v>
      </c>
      <c r="AE18" s="4">
        <v>19</v>
      </c>
      <c r="AF18" s="4">
        <v>24</v>
      </c>
      <c r="AG18" s="4">
        <v>22</v>
      </c>
      <c r="AH18" s="4">
        <v>14</v>
      </c>
      <c r="AI18" s="4">
        <v>4</v>
      </c>
      <c r="AJ18" s="4">
        <v>4</v>
      </c>
      <c r="AK18" s="4">
        <v>5</v>
      </c>
      <c r="AL18" s="4">
        <v>6</v>
      </c>
      <c r="AM18" s="4">
        <v>3</v>
      </c>
      <c r="AN18" s="4">
        <v>8</v>
      </c>
      <c r="AO18" s="4">
        <v>15</v>
      </c>
      <c r="AP18" s="4">
        <v>17</v>
      </c>
      <c r="AQ18" s="4">
        <v>15</v>
      </c>
      <c r="AR18" s="4">
        <v>24</v>
      </c>
      <c r="AS18" s="4">
        <v>20</v>
      </c>
    </row>
    <row r="19" spans="1:45" ht="17.25">
      <c r="A19" s="106" t="s">
        <v>298</v>
      </c>
      <c r="B19" s="23" t="s">
        <v>252</v>
      </c>
      <c r="C19" s="3"/>
      <c r="D19" s="3"/>
      <c r="E19" s="3"/>
      <c r="F19" s="3"/>
      <c r="G19" s="3"/>
      <c r="H19" s="3"/>
      <c r="I19" s="3"/>
      <c r="J19" s="3"/>
      <c r="K19" s="3"/>
      <c r="L19" s="3"/>
      <c r="M19" s="3"/>
      <c r="N19" s="3"/>
      <c r="O19" s="3"/>
      <c r="P19" s="3"/>
      <c r="Q19" s="3"/>
      <c r="R19" s="3"/>
      <c r="S19" s="3">
        <v>0</v>
      </c>
      <c r="T19" s="3">
        <v>3</v>
      </c>
      <c r="U19" s="3">
        <v>9</v>
      </c>
      <c r="V19" s="3">
        <v>15</v>
      </c>
      <c r="W19" s="3">
        <v>10</v>
      </c>
      <c r="X19" s="3">
        <v>19</v>
      </c>
      <c r="Y19" s="3">
        <v>15</v>
      </c>
      <c r="Z19" s="3">
        <v>15</v>
      </c>
      <c r="AA19" s="3">
        <v>26</v>
      </c>
      <c r="AB19" s="3">
        <v>27</v>
      </c>
      <c r="AC19" s="3">
        <v>37</v>
      </c>
      <c r="AD19" s="3">
        <v>40</v>
      </c>
      <c r="AE19" s="3">
        <v>22</v>
      </c>
      <c r="AF19" s="3">
        <v>23</v>
      </c>
      <c r="AG19" s="3">
        <v>27</v>
      </c>
      <c r="AH19" s="3">
        <v>18</v>
      </c>
      <c r="AI19" s="3">
        <v>12</v>
      </c>
      <c r="AJ19" s="3">
        <v>8</v>
      </c>
      <c r="AK19" s="3">
        <v>8</v>
      </c>
      <c r="AL19" s="3">
        <v>9</v>
      </c>
      <c r="AM19" s="3">
        <v>16</v>
      </c>
      <c r="AN19" s="3">
        <v>13</v>
      </c>
      <c r="AO19" s="3">
        <v>18</v>
      </c>
      <c r="AP19" s="3">
        <v>20</v>
      </c>
      <c r="AQ19" s="3">
        <v>22</v>
      </c>
      <c r="AR19" s="3">
        <v>32</v>
      </c>
      <c r="AS19" s="3">
        <v>27</v>
      </c>
    </row>
    <row r="20" spans="1:45" ht="17.25">
      <c r="A20" s="107" t="s">
        <v>299</v>
      </c>
      <c r="B20" s="23" t="s">
        <v>253</v>
      </c>
      <c r="C20" s="4"/>
      <c r="D20" s="4"/>
      <c r="E20" s="4"/>
      <c r="F20" s="4"/>
      <c r="G20" s="4"/>
      <c r="H20" s="4"/>
      <c r="I20" s="4"/>
      <c r="J20" s="4"/>
      <c r="K20" s="4"/>
      <c r="L20" s="4"/>
      <c r="M20" s="4"/>
      <c r="N20" s="4"/>
      <c r="O20" s="4"/>
      <c r="P20" s="4"/>
      <c r="Q20" s="4"/>
      <c r="R20" s="4"/>
      <c r="S20" s="4"/>
      <c r="T20" s="4">
        <v>0</v>
      </c>
      <c r="U20" s="4">
        <v>14</v>
      </c>
      <c r="V20" s="4">
        <v>19</v>
      </c>
      <c r="W20" s="4">
        <v>7</v>
      </c>
      <c r="X20" s="4">
        <v>22</v>
      </c>
      <c r="Y20" s="4">
        <v>19</v>
      </c>
      <c r="Z20" s="4">
        <v>19</v>
      </c>
      <c r="AA20" s="4">
        <v>27</v>
      </c>
      <c r="AB20" s="4">
        <v>31</v>
      </c>
      <c r="AC20" s="4">
        <v>41</v>
      </c>
      <c r="AD20" s="4">
        <v>44</v>
      </c>
      <c r="AE20" s="4">
        <v>28</v>
      </c>
      <c r="AF20" s="4">
        <v>33</v>
      </c>
      <c r="AG20" s="4">
        <v>31</v>
      </c>
      <c r="AH20" s="4">
        <v>23</v>
      </c>
      <c r="AI20" s="4">
        <v>13</v>
      </c>
      <c r="AJ20" s="4">
        <v>9</v>
      </c>
      <c r="AK20" s="4">
        <v>9</v>
      </c>
      <c r="AL20" s="4">
        <v>10</v>
      </c>
      <c r="AM20" s="4">
        <v>12</v>
      </c>
      <c r="AN20" s="4">
        <v>14</v>
      </c>
      <c r="AO20" s="4">
        <v>19</v>
      </c>
      <c r="AP20" s="4">
        <v>29</v>
      </c>
      <c r="AQ20" s="4">
        <v>21</v>
      </c>
      <c r="AR20" s="4">
        <v>33</v>
      </c>
      <c r="AS20" s="4">
        <v>28</v>
      </c>
    </row>
    <row r="21" spans="1:45" ht="17.25">
      <c r="A21" s="106" t="s">
        <v>300</v>
      </c>
      <c r="B21" s="23" t="s">
        <v>254</v>
      </c>
      <c r="C21" s="3"/>
      <c r="D21" s="3"/>
      <c r="E21" s="3"/>
      <c r="F21" s="3"/>
      <c r="G21" s="3"/>
      <c r="H21" s="3"/>
      <c r="I21" s="3"/>
      <c r="J21" s="3"/>
      <c r="K21" s="3"/>
      <c r="L21" s="3"/>
      <c r="M21" s="3"/>
      <c r="N21" s="3"/>
      <c r="O21" s="3"/>
      <c r="P21" s="3"/>
      <c r="Q21" s="3"/>
      <c r="R21" s="3"/>
      <c r="S21" s="3"/>
      <c r="T21" s="3"/>
      <c r="U21" s="3">
        <v>0</v>
      </c>
      <c r="V21" s="3">
        <v>5</v>
      </c>
      <c r="W21" s="3">
        <v>9</v>
      </c>
      <c r="X21" s="3">
        <v>8</v>
      </c>
      <c r="Y21" s="3">
        <v>5</v>
      </c>
      <c r="Z21" s="3">
        <v>5</v>
      </c>
      <c r="AA21" s="3">
        <v>13</v>
      </c>
      <c r="AB21" s="3">
        <v>17</v>
      </c>
      <c r="AC21" s="3">
        <v>27</v>
      </c>
      <c r="AD21" s="3">
        <v>30</v>
      </c>
      <c r="AE21" s="3">
        <v>10</v>
      </c>
      <c r="AF21" s="3">
        <v>19</v>
      </c>
      <c r="AG21" s="3">
        <v>17</v>
      </c>
      <c r="AH21" s="3">
        <v>9</v>
      </c>
      <c r="AI21" s="3">
        <v>2</v>
      </c>
      <c r="AJ21" s="3">
        <v>7</v>
      </c>
      <c r="AK21" s="3">
        <v>8</v>
      </c>
      <c r="AL21" s="3">
        <v>10</v>
      </c>
      <c r="AM21" s="3">
        <v>4</v>
      </c>
      <c r="AN21" s="3">
        <v>12</v>
      </c>
      <c r="AO21" s="3">
        <v>17</v>
      </c>
      <c r="AP21" s="3">
        <v>19</v>
      </c>
      <c r="AQ21" s="3">
        <v>19</v>
      </c>
      <c r="AR21" s="3">
        <v>29</v>
      </c>
      <c r="AS21" s="3">
        <v>24</v>
      </c>
    </row>
    <row r="22" spans="1:45" ht="17.25">
      <c r="A22" s="108">
        <v>20</v>
      </c>
      <c r="B22" s="23" t="s">
        <v>255</v>
      </c>
      <c r="C22" s="4"/>
      <c r="D22" s="4"/>
      <c r="E22" s="4"/>
      <c r="F22" s="4"/>
      <c r="G22" s="4"/>
      <c r="H22" s="4"/>
      <c r="I22" s="4"/>
      <c r="J22" s="4"/>
      <c r="K22" s="4"/>
      <c r="L22" s="4"/>
      <c r="M22" s="4"/>
      <c r="N22" s="4"/>
      <c r="O22" s="4"/>
      <c r="P22" s="4"/>
      <c r="Q22" s="4"/>
      <c r="R22" s="4"/>
      <c r="S22" s="4"/>
      <c r="T22" s="4"/>
      <c r="U22" s="4"/>
      <c r="V22" s="4">
        <v>0</v>
      </c>
      <c r="W22" s="4">
        <v>7</v>
      </c>
      <c r="X22" s="4">
        <v>4</v>
      </c>
      <c r="Y22" s="4">
        <v>5</v>
      </c>
      <c r="Z22" s="4">
        <v>4</v>
      </c>
      <c r="AA22" s="4">
        <v>13</v>
      </c>
      <c r="AB22" s="4">
        <v>17</v>
      </c>
      <c r="AC22" s="4">
        <v>20</v>
      </c>
      <c r="AD22" s="4">
        <v>23</v>
      </c>
      <c r="AE22" s="4">
        <v>12</v>
      </c>
      <c r="AF22" s="4">
        <v>20</v>
      </c>
      <c r="AG22" s="4">
        <v>18</v>
      </c>
      <c r="AH22" s="4">
        <v>14</v>
      </c>
      <c r="AI22" s="4">
        <v>16</v>
      </c>
      <c r="AJ22" s="4">
        <v>11</v>
      </c>
      <c r="AK22" s="4">
        <v>12</v>
      </c>
      <c r="AL22" s="4">
        <v>13</v>
      </c>
      <c r="AM22" s="4">
        <v>12</v>
      </c>
      <c r="AN22" s="4">
        <v>15</v>
      </c>
      <c r="AO22" s="4">
        <v>16</v>
      </c>
      <c r="AP22" s="4">
        <v>17</v>
      </c>
      <c r="AQ22" s="4">
        <v>17</v>
      </c>
      <c r="AR22" s="4">
        <v>24</v>
      </c>
      <c r="AS22" s="4">
        <v>28</v>
      </c>
    </row>
    <row r="23" spans="1:45" ht="17.25">
      <c r="A23" s="109">
        <v>21</v>
      </c>
      <c r="B23" s="23" t="s">
        <v>256</v>
      </c>
      <c r="C23" s="3"/>
      <c r="D23" s="3"/>
      <c r="E23" s="3"/>
      <c r="F23" s="3"/>
      <c r="G23" s="3"/>
      <c r="H23" s="3"/>
      <c r="I23" s="3"/>
      <c r="J23" s="3"/>
      <c r="K23" s="3"/>
      <c r="L23" s="3"/>
      <c r="M23" s="3"/>
      <c r="N23" s="3"/>
      <c r="O23" s="3"/>
      <c r="P23" s="3"/>
      <c r="Q23" s="3"/>
      <c r="R23" s="3"/>
      <c r="S23" s="3"/>
      <c r="T23" s="3"/>
      <c r="U23" s="3"/>
      <c r="V23" s="3"/>
      <c r="W23" s="3">
        <v>0</v>
      </c>
      <c r="X23" s="3">
        <v>18</v>
      </c>
      <c r="Y23" s="3">
        <v>14</v>
      </c>
      <c r="Z23" s="3">
        <v>14</v>
      </c>
      <c r="AA23" s="3">
        <v>16</v>
      </c>
      <c r="AB23" s="3">
        <v>20</v>
      </c>
      <c r="AC23" s="3">
        <v>24</v>
      </c>
      <c r="AD23" s="3">
        <v>27</v>
      </c>
      <c r="AE23" s="3">
        <v>17</v>
      </c>
      <c r="AF23" s="3">
        <v>26</v>
      </c>
      <c r="AG23" s="3">
        <v>26</v>
      </c>
      <c r="AH23" s="3">
        <v>29</v>
      </c>
      <c r="AI23" s="3">
        <v>13</v>
      </c>
      <c r="AJ23" s="3">
        <v>22</v>
      </c>
      <c r="AK23" s="3">
        <v>20</v>
      </c>
      <c r="AL23" s="3">
        <v>21</v>
      </c>
      <c r="AM23" s="3">
        <v>13</v>
      </c>
      <c r="AN23" s="3">
        <v>19</v>
      </c>
      <c r="AO23" s="3">
        <v>28</v>
      </c>
      <c r="AP23" s="3">
        <v>30</v>
      </c>
      <c r="AQ23" s="3">
        <v>30</v>
      </c>
      <c r="AR23" s="3">
        <v>30</v>
      </c>
      <c r="AS23" s="3">
        <v>35</v>
      </c>
    </row>
    <row r="24" spans="1:45" ht="17.25">
      <c r="A24" s="109">
        <v>22</v>
      </c>
      <c r="B24" s="23" t="s">
        <v>257</v>
      </c>
      <c r="C24" s="4"/>
      <c r="D24" s="4"/>
      <c r="E24" s="4"/>
      <c r="F24" s="4"/>
      <c r="G24" s="4"/>
      <c r="H24" s="4"/>
      <c r="I24" s="4"/>
      <c r="J24" s="4"/>
      <c r="K24" s="4"/>
      <c r="L24" s="4"/>
      <c r="M24" s="4"/>
      <c r="N24" s="4"/>
      <c r="O24" s="4"/>
      <c r="P24" s="4"/>
      <c r="Q24" s="4"/>
      <c r="R24" s="4"/>
      <c r="S24" s="4"/>
      <c r="T24" s="4"/>
      <c r="U24" s="4"/>
      <c r="V24" s="4"/>
      <c r="W24" s="4"/>
      <c r="X24" s="4">
        <v>0</v>
      </c>
      <c r="Y24" s="4">
        <v>5</v>
      </c>
      <c r="Z24" s="4">
        <v>2</v>
      </c>
      <c r="AA24" s="4">
        <v>8</v>
      </c>
      <c r="AB24" s="4">
        <v>9</v>
      </c>
      <c r="AC24" s="4">
        <v>19</v>
      </c>
      <c r="AD24" s="4">
        <v>22</v>
      </c>
      <c r="AE24" s="4">
        <v>28</v>
      </c>
      <c r="AF24" s="4">
        <v>20</v>
      </c>
      <c r="AG24" s="4">
        <v>18</v>
      </c>
      <c r="AH24" s="4">
        <v>16</v>
      </c>
      <c r="AI24" s="4">
        <v>10</v>
      </c>
      <c r="AJ24" s="4">
        <v>14</v>
      </c>
      <c r="AK24" s="4">
        <v>15</v>
      </c>
      <c r="AL24" s="4">
        <v>16</v>
      </c>
      <c r="AM24" s="4">
        <v>12</v>
      </c>
      <c r="AN24" s="4">
        <v>17</v>
      </c>
      <c r="AO24" s="4">
        <v>19</v>
      </c>
      <c r="AP24" s="4">
        <v>21</v>
      </c>
      <c r="AQ24" s="4">
        <v>21</v>
      </c>
      <c r="AR24" s="4">
        <v>27</v>
      </c>
      <c r="AS24" s="4">
        <v>32</v>
      </c>
    </row>
    <row r="25" spans="1:45" ht="17.25">
      <c r="A25" s="108">
        <v>23</v>
      </c>
      <c r="B25" s="23" t="s">
        <v>258</v>
      </c>
      <c r="C25" s="3"/>
      <c r="D25" s="3"/>
      <c r="E25" s="3"/>
      <c r="F25" s="3"/>
      <c r="G25" s="3"/>
      <c r="H25" s="3"/>
      <c r="I25" s="3"/>
      <c r="J25" s="3"/>
      <c r="K25" s="3"/>
      <c r="L25" s="3"/>
      <c r="M25" s="3"/>
      <c r="N25" s="3"/>
      <c r="O25" s="3"/>
      <c r="P25" s="3"/>
      <c r="Q25" s="3"/>
      <c r="R25" s="3"/>
      <c r="S25" s="3"/>
      <c r="T25" s="3"/>
      <c r="U25" s="3"/>
      <c r="V25" s="3"/>
      <c r="W25" s="3"/>
      <c r="X25" s="3"/>
      <c r="Y25" s="3">
        <v>0</v>
      </c>
      <c r="Z25" s="3">
        <v>2</v>
      </c>
      <c r="AA25" s="3">
        <v>7</v>
      </c>
      <c r="AB25" s="3">
        <v>10</v>
      </c>
      <c r="AC25" s="3">
        <v>21</v>
      </c>
      <c r="AD25" s="3">
        <v>25</v>
      </c>
      <c r="AE25" s="3">
        <v>6</v>
      </c>
      <c r="AF25" s="3">
        <v>19</v>
      </c>
      <c r="AG25" s="3">
        <v>15</v>
      </c>
      <c r="AH25" s="3">
        <v>14</v>
      </c>
      <c r="AI25" s="3">
        <v>7</v>
      </c>
      <c r="AJ25" s="3">
        <v>11</v>
      </c>
      <c r="AK25" s="3">
        <v>12</v>
      </c>
      <c r="AL25" s="3">
        <v>13</v>
      </c>
      <c r="AM25" s="3">
        <v>19</v>
      </c>
      <c r="AN25" s="3">
        <v>15</v>
      </c>
      <c r="AO25" s="3">
        <v>17</v>
      </c>
      <c r="AP25" s="3">
        <v>19</v>
      </c>
      <c r="AQ25" s="3">
        <v>19</v>
      </c>
      <c r="AR25" s="3">
        <v>32</v>
      </c>
      <c r="AS25" s="3">
        <v>27</v>
      </c>
    </row>
    <row r="26" spans="1:45" ht="17.25">
      <c r="A26" s="109">
        <v>24</v>
      </c>
      <c r="B26" s="23" t="s">
        <v>259</v>
      </c>
      <c r="C26" s="4"/>
      <c r="D26" s="4"/>
      <c r="E26" s="4"/>
      <c r="F26" s="4"/>
      <c r="G26" s="4"/>
      <c r="H26" s="4"/>
      <c r="I26" s="4"/>
      <c r="J26" s="4"/>
      <c r="K26" s="4"/>
      <c r="L26" s="4"/>
      <c r="M26" s="4"/>
      <c r="N26" s="4"/>
      <c r="O26" s="4"/>
      <c r="P26" s="4"/>
      <c r="Q26" s="4"/>
      <c r="R26" s="4"/>
      <c r="S26" s="4"/>
      <c r="T26" s="4"/>
      <c r="U26" s="4"/>
      <c r="V26" s="4"/>
      <c r="W26" s="4"/>
      <c r="X26" s="4"/>
      <c r="Y26" s="4"/>
      <c r="Z26" s="4">
        <v>0</v>
      </c>
      <c r="AA26" s="4">
        <v>7</v>
      </c>
      <c r="AB26" s="4">
        <v>10</v>
      </c>
      <c r="AC26" s="4">
        <v>17</v>
      </c>
      <c r="AD26" s="4">
        <v>20</v>
      </c>
      <c r="AE26" s="4">
        <v>6</v>
      </c>
      <c r="AF26" s="4">
        <v>20</v>
      </c>
      <c r="AG26" s="4">
        <v>18</v>
      </c>
      <c r="AH26" s="4">
        <v>14</v>
      </c>
      <c r="AI26" s="4">
        <v>8</v>
      </c>
      <c r="AJ26" s="4">
        <v>12</v>
      </c>
      <c r="AK26" s="4">
        <v>13</v>
      </c>
      <c r="AL26" s="4">
        <v>14</v>
      </c>
      <c r="AM26" s="4">
        <v>20</v>
      </c>
      <c r="AN26" s="4">
        <v>15</v>
      </c>
      <c r="AO26" s="4">
        <v>17</v>
      </c>
      <c r="AP26" s="4">
        <v>19</v>
      </c>
      <c r="AQ26" s="4">
        <v>19</v>
      </c>
      <c r="AR26" s="4">
        <v>35</v>
      </c>
      <c r="AS26" s="4">
        <v>28</v>
      </c>
    </row>
    <row r="27" spans="1:45" ht="17.25">
      <c r="A27" s="108">
        <v>25</v>
      </c>
      <c r="B27" s="23" t="s">
        <v>260</v>
      </c>
      <c r="C27" s="3"/>
      <c r="D27" s="3"/>
      <c r="E27" s="3"/>
      <c r="F27" s="3"/>
      <c r="G27" s="3"/>
      <c r="H27" s="3"/>
      <c r="I27" s="3"/>
      <c r="J27" s="3"/>
      <c r="K27" s="3"/>
      <c r="L27" s="3"/>
      <c r="M27" s="3"/>
      <c r="N27" s="3"/>
      <c r="O27" s="3"/>
      <c r="P27" s="3"/>
      <c r="Q27" s="3"/>
      <c r="R27" s="3"/>
      <c r="S27" s="3"/>
      <c r="T27" s="3"/>
      <c r="U27" s="3"/>
      <c r="V27" s="3"/>
      <c r="W27" s="3"/>
      <c r="X27" s="3"/>
      <c r="Y27" s="3"/>
      <c r="Z27" s="3"/>
      <c r="AA27" s="3">
        <v>0</v>
      </c>
      <c r="AB27" s="3">
        <v>3</v>
      </c>
      <c r="AC27" s="3">
        <v>14</v>
      </c>
      <c r="AD27" s="3">
        <v>17</v>
      </c>
      <c r="AE27" s="3">
        <v>3</v>
      </c>
      <c r="AF27" s="3">
        <v>15</v>
      </c>
      <c r="AG27" s="3">
        <v>9</v>
      </c>
      <c r="AH27" s="3">
        <v>7</v>
      </c>
      <c r="AI27" s="3">
        <v>12</v>
      </c>
      <c r="AJ27" s="3">
        <v>17</v>
      </c>
      <c r="AK27" s="3">
        <v>18</v>
      </c>
      <c r="AL27" s="3">
        <v>19</v>
      </c>
      <c r="AM27" s="3">
        <v>10</v>
      </c>
      <c r="AN27" s="3">
        <v>21</v>
      </c>
      <c r="AO27" s="3">
        <v>23</v>
      </c>
      <c r="AP27" s="3">
        <v>25</v>
      </c>
      <c r="AQ27" s="3">
        <v>25</v>
      </c>
      <c r="AR27" s="3">
        <v>37</v>
      </c>
      <c r="AS27" s="3">
        <v>32</v>
      </c>
    </row>
    <row r="28" spans="1:45" ht="17.25">
      <c r="A28" s="109">
        <v>26</v>
      </c>
      <c r="B28" s="23" t="s">
        <v>261</v>
      </c>
      <c r="C28" s="4"/>
      <c r="D28" s="4"/>
      <c r="E28" s="4"/>
      <c r="F28" s="4"/>
      <c r="G28" s="4"/>
      <c r="H28" s="4"/>
      <c r="I28" s="4"/>
      <c r="J28" s="4"/>
      <c r="K28" s="4"/>
      <c r="L28" s="4"/>
      <c r="M28" s="4"/>
      <c r="N28" s="4"/>
      <c r="O28" s="4"/>
      <c r="P28" s="4"/>
      <c r="Q28" s="4"/>
      <c r="R28" s="4"/>
      <c r="S28" s="4"/>
      <c r="T28" s="4"/>
      <c r="U28" s="4"/>
      <c r="V28" s="4"/>
      <c r="W28" s="4"/>
      <c r="X28" s="4"/>
      <c r="Y28" s="4"/>
      <c r="Z28" s="4"/>
      <c r="AA28" s="4"/>
      <c r="AB28" s="4">
        <v>0</v>
      </c>
      <c r="AC28" s="4">
        <v>11</v>
      </c>
      <c r="AD28" s="4">
        <v>13</v>
      </c>
      <c r="AE28" s="4">
        <v>6</v>
      </c>
      <c r="AF28" s="4">
        <v>14</v>
      </c>
      <c r="AG28" s="4">
        <v>12</v>
      </c>
      <c r="AH28" s="4">
        <v>10</v>
      </c>
      <c r="AI28" s="4">
        <v>15</v>
      </c>
      <c r="AJ28" s="4">
        <v>22</v>
      </c>
      <c r="AK28" s="4">
        <v>21</v>
      </c>
      <c r="AL28" s="4">
        <v>23</v>
      </c>
      <c r="AM28" s="4">
        <v>17</v>
      </c>
      <c r="AN28" s="4">
        <v>25</v>
      </c>
      <c r="AO28" s="4">
        <v>27</v>
      </c>
      <c r="AP28" s="4">
        <v>28</v>
      </c>
      <c r="AQ28" s="4">
        <v>28</v>
      </c>
      <c r="AR28" s="4">
        <v>42</v>
      </c>
      <c r="AS28" s="4">
        <v>37</v>
      </c>
    </row>
    <row r="29" spans="1:45" ht="17.25">
      <c r="A29" s="109">
        <v>27</v>
      </c>
      <c r="B29" s="23" t="s">
        <v>262</v>
      </c>
      <c r="C29" s="3"/>
      <c r="D29" s="3"/>
      <c r="E29" s="3"/>
      <c r="F29" s="3"/>
      <c r="G29" s="3"/>
      <c r="H29" s="3"/>
      <c r="I29" s="3"/>
      <c r="J29" s="3"/>
      <c r="K29" s="3"/>
      <c r="L29" s="3"/>
      <c r="M29" s="3"/>
      <c r="N29" s="3"/>
      <c r="O29" s="3"/>
      <c r="P29" s="3"/>
      <c r="Q29" s="3"/>
      <c r="R29" s="3"/>
      <c r="S29" s="3"/>
      <c r="T29" s="3"/>
      <c r="U29" s="3"/>
      <c r="V29" s="3"/>
      <c r="W29" s="3"/>
      <c r="X29" s="3"/>
      <c r="Y29" s="3"/>
      <c r="Z29" s="3"/>
      <c r="AA29" s="3"/>
      <c r="AB29" s="3"/>
      <c r="AC29" s="3">
        <v>0</v>
      </c>
      <c r="AD29" s="3">
        <v>3</v>
      </c>
      <c r="AE29" s="3">
        <v>19</v>
      </c>
      <c r="AF29" s="3">
        <v>16</v>
      </c>
      <c r="AG29" s="3">
        <v>12</v>
      </c>
      <c r="AH29" s="3">
        <v>14</v>
      </c>
      <c r="AI29" s="3">
        <v>19</v>
      </c>
      <c r="AJ29" s="3">
        <v>27</v>
      </c>
      <c r="AK29" s="3">
        <v>25</v>
      </c>
      <c r="AL29" s="3">
        <v>26</v>
      </c>
      <c r="AM29" s="3">
        <v>26</v>
      </c>
      <c r="AN29" s="3">
        <v>28</v>
      </c>
      <c r="AO29" s="3">
        <v>30</v>
      </c>
      <c r="AP29" s="3">
        <v>32</v>
      </c>
      <c r="AQ29" s="3">
        <v>32</v>
      </c>
      <c r="AR29" s="3">
        <v>47</v>
      </c>
      <c r="AS29" s="3">
        <v>42</v>
      </c>
    </row>
    <row r="30" spans="1:45" ht="17.25">
      <c r="A30" s="108">
        <v>28</v>
      </c>
      <c r="B30" s="23" t="s">
        <v>263</v>
      </c>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v>0</v>
      </c>
      <c r="AE30" s="4">
        <v>22</v>
      </c>
      <c r="AF30" s="4">
        <v>13</v>
      </c>
      <c r="AG30" s="4">
        <v>14</v>
      </c>
      <c r="AH30" s="4">
        <v>19</v>
      </c>
      <c r="AI30" s="4">
        <v>21</v>
      </c>
      <c r="AJ30" s="4">
        <v>25</v>
      </c>
      <c r="AK30" s="4">
        <v>27</v>
      </c>
      <c r="AL30" s="4">
        <v>28</v>
      </c>
      <c r="AM30" s="4">
        <v>23</v>
      </c>
      <c r="AN30" s="4">
        <v>30</v>
      </c>
      <c r="AO30" s="4">
        <v>32</v>
      </c>
      <c r="AP30" s="4">
        <v>34</v>
      </c>
      <c r="AQ30" s="4">
        <v>35</v>
      </c>
      <c r="AR30" s="4">
        <v>49</v>
      </c>
      <c r="AS30" s="4">
        <v>44</v>
      </c>
    </row>
    <row r="31" spans="1:45" ht="17.25">
      <c r="A31" s="109">
        <v>29</v>
      </c>
      <c r="B31" s="23" t="s">
        <v>264</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v>0</v>
      </c>
      <c r="AF31" s="3">
        <v>12</v>
      </c>
      <c r="AG31" s="3">
        <v>11</v>
      </c>
      <c r="AH31" s="3">
        <v>15</v>
      </c>
      <c r="AI31" s="3">
        <v>20</v>
      </c>
      <c r="AJ31" s="3">
        <v>25</v>
      </c>
      <c r="AK31" s="3">
        <v>26</v>
      </c>
      <c r="AL31" s="3">
        <v>27</v>
      </c>
      <c r="AM31" s="3">
        <v>29</v>
      </c>
      <c r="AN31" s="3">
        <v>29</v>
      </c>
      <c r="AO31" s="3">
        <v>31</v>
      </c>
      <c r="AP31" s="3">
        <v>33</v>
      </c>
      <c r="AQ31" s="3">
        <v>33</v>
      </c>
      <c r="AR31" s="3">
        <v>54</v>
      </c>
      <c r="AS31" s="3">
        <v>49</v>
      </c>
    </row>
    <row r="32" spans="1:45" ht="17.25">
      <c r="A32" s="108">
        <v>30</v>
      </c>
      <c r="B32" s="23" t="s">
        <v>265</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v>0</v>
      </c>
      <c r="AG32" s="4">
        <v>6</v>
      </c>
      <c r="AH32" s="4">
        <v>5</v>
      </c>
      <c r="AI32" s="4">
        <v>20</v>
      </c>
      <c r="AJ32" s="4">
        <v>25</v>
      </c>
      <c r="AK32" s="4">
        <v>26</v>
      </c>
      <c r="AL32" s="4">
        <v>27</v>
      </c>
      <c r="AM32" s="4">
        <v>21</v>
      </c>
      <c r="AN32" s="4">
        <v>29</v>
      </c>
      <c r="AO32" s="4">
        <v>31</v>
      </c>
      <c r="AP32" s="4">
        <v>33</v>
      </c>
      <c r="AQ32" s="4">
        <v>33</v>
      </c>
      <c r="AR32" s="4">
        <v>54</v>
      </c>
      <c r="AS32" s="4">
        <v>49</v>
      </c>
    </row>
    <row r="33" spans="1:45" ht="17.25">
      <c r="A33" s="109">
        <v>31</v>
      </c>
      <c r="B33" s="23" t="s">
        <v>266</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v>0</v>
      </c>
      <c r="AH33" s="3">
        <v>9</v>
      </c>
      <c r="AI33" s="3">
        <v>18</v>
      </c>
      <c r="AJ33" s="3">
        <v>23</v>
      </c>
      <c r="AK33" s="3">
        <v>25</v>
      </c>
      <c r="AL33" s="3">
        <v>25</v>
      </c>
      <c r="AM33" s="3">
        <v>22</v>
      </c>
      <c r="AN33" s="3">
        <v>27</v>
      </c>
      <c r="AO33" s="3">
        <v>29</v>
      </c>
      <c r="AP33" s="3">
        <v>31</v>
      </c>
      <c r="AQ33" s="3">
        <v>36</v>
      </c>
      <c r="AR33" s="3">
        <v>41</v>
      </c>
      <c r="AS33" s="3">
        <v>39</v>
      </c>
    </row>
    <row r="34" spans="1:45" ht="17.25">
      <c r="A34" s="108">
        <v>32</v>
      </c>
      <c r="B34" s="23" t="s">
        <v>267</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v>0</v>
      </c>
      <c r="AI34" s="4">
        <v>9</v>
      </c>
      <c r="AJ34" s="4">
        <v>14</v>
      </c>
      <c r="AK34" s="4">
        <v>15</v>
      </c>
      <c r="AL34" s="4">
        <v>16</v>
      </c>
      <c r="AM34" s="4">
        <v>11</v>
      </c>
      <c r="AN34" s="4">
        <v>18</v>
      </c>
      <c r="AO34" s="4">
        <v>20</v>
      </c>
      <c r="AP34" s="4">
        <v>22</v>
      </c>
      <c r="AQ34" s="4">
        <v>32</v>
      </c>
      <c r="AR34" s="4">
        <v>32</v>
      </c>
      <c r="AS34" s="4">
        <v>27</v>
      </c>
    </row>
    <row r="35" spans="1:45" ht="17.25">
      <c r="A35" s="109">
        <v>33</v>
      </c>
      <c r="B35" s="23" t="s">
        <v>268</v>
      </c>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v>0</v>
      </c>
      <c r="AJ35" s="3">
        <v>5</v>
      </c>
      <c r="AK35" s="3">
        <v>6</v>
      </c>
      <c r="AL35" s="3">
        <v>7</v>
      </c>
      <c r="AM35" s="3">
        <v>5</v>
      </c>
      <c r="AN35" s="3">
        <v>9</v>
      </c>
      <c r="AO35" s="3">
        <v>19</v>
      </c>
      <c r="AP35" s="3">
        <v>13</v>
      </c>
      <c r="AQ35" s="3">
        <v>13</v>
      </c>
      <c r="AR35" s="3">
        <v>24</v>
      </c>
      <c r="AS35" s="3">
        <v>19</v>
      </c>
    </row>
    <row r="36" spans="1:45" ht="17.25">
      <c r="A36" s="108">
        <v>34</v>
      </c>
      <c r="B36" s="23" t="s">
        <v>269</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v>0</v>
      </c>
      <c r="AK36" s="4">
        <v>5</v>
      </c>
      <c r="AL36" s="4">
        <v>3</v>
      </c>
      <c r="AM36" s="4">
        <v>3</v>
      </c>
      <c r="AN36" s="4">
        <v>5</v>
      </c>
      <c r="AO36" s="4">
        <v>10</v>
      </c>
      <c r="AP36" s="4">
        <v>12</v>
      </c>
      <c r="AQ36" s="4">
        <v>12</v>
      </c>
      <c r="AR36" s="4">
        <v>24</v>
      </c>
      <c r="AS36" s="4">
        <v>19</v>
      </c>
    </row>
    <row r="37" spans="1:45" ht="17.25">
      <c r="A37" s="109">
        <v>35</v>
      </c>
      <c r="B37" s="23" t="s">
        <v>270</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v>0</v>
      </c>
      <c r="AL37" s="3">
        <v>2</v>
      </c>
      <c r="AM37" s="3">
        <v>5</v>
      </c>
      <c r="AN37" s="3">
        <v>5</v>
      </c>
      <c r="AO37" s="3">
        <v>7</v>
      </c>
      <c r="AP37" s="3">
        <v>9</v>
      </c>
      <c r="AQ37" s="3">
        <v>9</v>
      </c>
      <c r="AR37" s="3">
        <v>20</v>
      </c>
      <c r="AS37" s="3">
        <v>16</v>
      </c>
    </row>
    <row r="38" spans="1:45" ht="17.25">
      <c r="A38" s="108">
        <v>36</v>
      </c>
      <c r="B38" s="23" t="s">
        <v>271</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v>0</v>
      </c>
      <c r="AM38" s="4">
        <v>5</v>
      </c>
      <c r="AN38" s="4">
        <v>2</v>
      </c>
      <c r="AO38" s="4">
        <v>8</v>
      </c>
      <c r="AP38" s="4">
        <v>4</v>
      </c>
      <c r="AQ38" s="4">
        <v>4</v>
      </c>
      <c r="AR38" s="4">
        <v>23</v>
      </c>
      <c r="AS38" s="4">
        <v>12</v>
      </c>
    </row>
    <row r="39" spans="1:45" ht="17.25">
      <c r="A39" s="109">
        <v>37</v>
      </c>
      <c r="B39" s="23" t="s">
        <v>272</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v>0</v>
      </c>
      <c r="AN39" s="3">
        <v>7</v>
      </c>
      <c r="AO39" s="3">
        <v>9</v>
      </c>
      <c r="AP39" s="3">
        <v>11</v>
      </c>
      <c r="AQ39" s="3">
        <v>11</v>
      </c>
      <c r="AR39" s="3">
        <v>17</v>
      </c>
      <c r="AS39" s="3">
        <v>13</v>
      </c>
    </row>
    <row r="40" spans="1:45" ht="17.25">
      <c r="A40" s="108">
        <v>38</v>
      </c>
      <c r="B40" s="23" t="s">
        <v>273</v>
      </c>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v>0</v>
      </c>
      <c r="AO40" s="4">
        <v>7</v>
      </c>
      <c r="AP40" s="4">
        <v>5</v>
      </c>
      <c r="AQ40" s="4">
        <v>5</v>
      </c>
      <c r="AR40" s="4">
        <v>15</v>
      </c>
      <c r="AS40" s="4">
        <v>11</v>
      </c>
    </row>
    <row r="41" spans="1:45" ht="17.25">
      <c r="A41" s="109">
        <v>39</v>
      </c>
      <c r="B41" s="23" t="s">
        <v>301</v>
      </c>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v>0</v>
      </c>
      <c r="AP41" s="3">
        <v>3</v>
      </c>
      <c r="AQ41" s="3">
        <v>5</v>
      </c>
      <c r="AR41" s="3">
        <v>10</v>
      </c>
      <c r="AS41" s="3">
        <v>6</v>
      </c>
    </row>
    <row r="42" spans="1:45" ht="17.25">
      <c r="A42" s="108">
        <v>40</v>
      </c>
      <c r="B42" s="23" t="s">
        <v>302</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v>0</v>
      </c>
      <c r="AQ42" s="4">
        <v>3</v>
      </c>
      <c r="AR42" s="4">
        <v>12</v>
      </c>
      <c r="AS42" s="4">
        <v>8</v>
      </c>
    </row>
    <row r="43" spans="1:45" ht="17.25">
      <c r="A43" s="109">
        <v>41</v>
      </c>
      <c r="B43" s="23" t="s">
        <v>276</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v>0</v>
      </c>
      <c r="AR43" s="3">
        <v>12</v>
      </c>
      <c r="AS43" s="3">
        <v>8</v>
      </c>
    </row>
    <row r="44" spans="1:45" ht="17.25">
      <c r="A44" s="108">
        <v>42</v>
      </c>
      <c r="B44" s="23" t="s">
        <v>277</v>
      </c>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v>0</v>
      </c>
      <c r="AS44" s="4">
        <v>5</v>
      </c>
    </row>
    <row r="45" spans="1:45" ht="17.25">
      <c r="A45" s="109">
        <v>43</v>
      </c>
      <c r="B45" s="23" t="s">
        <v>278</v>
      </c>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v>0</v>
      </c>
    </row>
  </sheetData>
  <mergeCells count="1">
    <mergeCell ref="A1:AS1"/>
  </mergeCells>
  <pageMargins left="0.2" right="0.2" top="0.75" bottom="0.75" header="0.3" footer="0.3"/>
  <pageSetup scale="63" orientation="landscape" r:id="rId1"/>
  <headerFooter>
    <oddHeader>&amp;LKaran</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U20"/>
  <sheetViews>
    <sheetView workbookViewId="0">
      <selection activeCell="W13" sqref="W13"/>
    </sheetView>
  </sheetViews>
  <sheetFormatPr defaultRowHeight="12.75"/>
  <cols>
    <col min="1" max="1" width="2" customWidth="1"/>
    <col min="2" max="2" width="2.85546875" customWidth="1"/>
    <col min="3" max="3" width="4.42578125" customWidth="1"/>
    <col min="4" max="6" width="5.140625" customWidth="1"/>
    <col min="7" max="7" width="8.7109375" bestFit="1" customWidth="1"/>
    <col min="8" max="8" width="4.85546875" bestFit="1" customWidth="1"/>
    <col min="9" max="9" width="10.85546875" bestFit="1" customWidth="1"/>
    <col min="10" max="12" width="6.140625" customWidth="1"/>
    <col min="13" max="13" width="8.7109375" bestFit="1" customWidth="1"/>
    <col min="14" max="14" width="6.140625" customWidth="1"/>
    <col min="15" max="15" width="10.85546875" bestFit="1" customWidth="1"/>
    <col min="16" max="18" width="6.140625" customWidth="1"/>
    <col min="19" max="19" width="8.7109375" bestFit="1" customWidth="1"/>
    <col min="20" max="20" width="4.85546875" bestFit="1" customWidth="1"/>
    <col min="21" max="21" width="10.85546875" bestFit="1" customWidth="1"/>
  </cols>
  <sheetData>
    <row r="2" spans="2:21" ht="15">
      <c r="B2" s="613" t="s">
        <v>376</v>
      </c>
      <c r="C2" s="613"/>
      <c r="D2" s="613"/>
      <c r="E2" s="613"/>
      <c r="F2" s="613"/>
      <c r="G2" s="613"/>
      <c r="H2" s="613"/>
      <c r="I2" s="613"/>
      <c r="J2" s="613"/>
      <c r="K2" s="613"/>
      <c r="L2" s="613"/>
      <c r="M2" s="613"/>
      <c r="N2" s="613"/>
      <c r="O2" s="613"/>
      <c r="P2" s="613"/>
      <c r="Q2" s="613"/>
      <c r="R2" s="613"/>
      <c r="S2" s="613"/>
      <c r="T2" s="613"/>
      <c r="U2" s="613"/>
    </row>
    <row r="3" spans="2:21">
      <c r="B3" s="618"/>
      <c r="C3" s="618"/>
      <c r="D3" s="618"/>
      <c r="E3" s="618"/>
      <c r="F3" s="618"/>
      <c r="G3" s="618"/>
      <c r="H3" s="618"/>
      <c r="I3" s="618"/>
      <c r="J3" s="618"/>
      <c r="K3" s="618"/>
      <c r="L3" s="618"/>
      <c r="M3" s="618"/>
      <c r="N3" s="618"/>
      <c r="O3" s="618"/>
      <c r="P3" s="618"/>
      <c r="Q3" s="618"/>
      <c r="R3" s="618"/>
      <c r="S3" s="618"/>
      <c r="T3" s="618"/>
      <c r="U3" s="618"/>
    </row>
    <row r="4" spans="2:21">
      <c r="B4" s="83" t="s">
        <v>377</v>
      </c>
      <c r="C4" s="39" t="s">
        <v>378</v>
      </c>
      <c r="D4" s="614" t="s">
        <v>379</v>
      </c>
      <c r="E4" s="614"/>
      <c r="F4" s="615"/>
      <c r="G4" s="615"/>
      <c r="H4" s="614"/>
      <c r="I4" s="616"/>
      <c r="J4" s="617" t="s">
        <v>380</v>
      </c>
      <c r="K4" s="614"/>
      <c r="L4" s="615"/>
      <c r="M4" s="615"/>
      <c r="N4" s="614"/>
      <c r="O4" s="616"/>
      <c r="P4" s="617" t="s">
        <v>381</v>
      </c>
      <c r="Q4" s="614"/>
      <c r="R4" s="614"/>
      <c r="S4" s="614"/>
      <c r="T4" s="614"/>
      <c r="U4" s="616"/>
    </row>
    <row r="5" spans="2:21">
      <c r="B5" s="84" t="s">
        <v>436</v>
      </c>
      <c r="C5" s="43"/>
      <c r="D5" s="617" t="s">
        <v>382</v>
      </c>
      <c r="E5" s="616"/>
      <c r="F5" s="39" t="s">
        <v>383</v>
      </c>
      <c r="G5" s="38" t="s">
        <v>384</v>
      </c>
      <c r="H5" s="617" t="s">
        <v>385</v>
      </c>
      <c r="I5" s="614"/>
      <c r="J5" s="617" t="s">
        <v>382</v>
      </c>
      <c r="K5" s="616"/>
      <c r="L5" s="39" t="s">
        <v>383</v>
      </c>
      <c r="M5" s="38" t="s">
        <v>384</v>
      </c>
      <c r="N5" s="617" t="s">
        <v>385</v>
      </c>
      <c r="O5" s="614"/>
      <c r="P5" s="617" t="s">
        <v>382</v>
      </c>
      <c r="Q5" s="616"/>
      <c r="R5" s="39" t="s">
        <v>383</v>
      </c>
      <c r="S5" s="38" t="s">
        <v>384</v>
      </c>
      <c r="T5" s="617" t="s">
        <v>385</v>
      </c>
      <c r="U5" s="616"/>
    </row>
    <row r="6" spans="2:21">
      <c r="B6" s="84"/>
      <c r="C6" s="43"/>
      <c r="D6" s="39" t="s">
        <v>386</v>
      </c>
      <c r="E6" s="39" t="s">
        <v>387</v>
      </c>
      <c r="F6" s="43" t="s">
        <v>388</v>
      </c>
      <c r="G6" s="43" t="s">
        <v>389</v>
      </c>
      <c r="H6" s="39" t="s">
        <v>390</v>
      </c>
      <c r="I6" s="39" t="s">
        <v>391</v>
      </c>
      <c r="J6" s="39" t="s">
        <v>386</v>
      </c>
      <c r="K6" s="39" t="s">
        <v>387</v>
      </c>
      <c r="L6" s="43" t="s">
        <v>388</v>
      </c>
      <c r="M6" s="43" t="s">
        <v>389</v>
      </c>
      <c r="N6" s="39" t="s">
        <v>390</v>
      </c>
      <c r="O6" s="39" t="s">
        <v>391</v>
      </c>
      <c r="P6" s="39" t="s">
        <v>386</v>
      </c>
      <c r="Q6" s="39" t="s">
        <v>387</v>
      </c>
      <c r="R6" s="43" t="s">
        <v>388</v>
      </c>
      <c r="S6" s="43" t="s">
        <v>389</v>
      </c>
      <c r="T6" s="39" t="s">
        <v>390</v>
      </c>
      <c r="U6" s="39" t="s">
        <v>391</v>
      </c>
    </row>
    <row r="7" spans="2:21">
      <c r="B7" s="84"/>
      <c r="C7" s="43"/>
      <c r="D7" s="43"/>
      <c r="E7" s="43"/>
      <c r="F7" s="43"/>
      <c r="G7" s="43" t="s">
        <v>392</v>
      </c>
      <c r="H7" s="43" t="s">
        <v>393</v>
      </c>
      <c r="I7" s="43" t="s">
        <v>394</v>
      </c>
      <c r="J7" s="43"/>
      <c r="K7" s="43"/>
      <c r="L7" s="43"/>
      <c r="M7" s="43" t="s">
        <v>392</v>
      </c>
      <c r="N7" s="43" t="s">
        <v>393</v>
      </c>
      <c r="O7" s="43" t="s">
        <v>394</v>
      </c>
      <c r="P7" s="43"/>
      <c r="Q7" s="43"/>
      <c r="R7" s="43"/>
      <c r="S7" s="43" t="s">
        <v>392</v>
      </c>
      <c r="T7" s="43" t="s">
        <v>393</v>
      </c>
      <c r="U7" s="43" t="s">
        <v>394</v>
      </c>
    </row>
    <row r="8" spans="2:21">
      <c r="B8" s="85"/>
      <c r="C8" s="13" t="s">
        <v>395</v>
      </c>
      <c r="D8" s="13" t="s">
        <v>395</v>
      </c>
      <c r="E8" s="13" t="s">
        <v>395</v>
      </c>
      <c r="F8" s="13" t="s">
        <v>395</v>
      </c>
      <c r="G8" s="13" t="s">
        <v>396</v>
      </c>
      <c r="H8" s="13" t="s">
        <v>397</v>
      </c>
      <c r="I8" s="13" t="s">
        <v>397</v>
      </c>
      <c r="J8" s="13" t="s">
        <v>395</v>
      </c>
      <c r="K8" s="13" t="s">
        <v>395</v>
      </c>
      <c r="L8" s="13" t="s">
        <v>395</v>
      </c>
      <c r="M8" s="13" t="s">
        <v>396</v>
      </c>
      <c r="N8" s="13" t="s">
        <v>397</v>
      </c>
      <c r="O8" s="13" t="s">
        <v>397</v>
      </c>
      <c r="P8" s="13" t="s">
        <v>395</v>
      </c>
      <c r="Q8" s="13" t="s">
        <v>395</v>
      </c>
      <c r="R8" s="13" t="s">
        <v>395</v>
      </c>
      <c r="S8" s="13" t="s">
        <v>396</v>
      </c>
      <c r="T8" s="13" t="s">
        <v>397</v>
      </c>
      <c r="U8" s="13" t="s">
        <v>397</v>
      </c>
    </row>
    <row r="9" spans="2:21">
      <c r="B9" s="86">
        <v>1</v>
      </c>
      <c r="C9" s="87">
        <v>15</v>
      </c>
      <c r="D9" s="88">
        <v>21.4</v>
      </c>
      <c r="E9" s="88">
        <v>21</v>
      </c>
      <c r="F9" s="89">
        <v>2</v>
      </c>
      <c r="G9" s="89">
        <v>10.55</v>
      </c>
      <c r="H9" s="89">
        <v>1.02</v>
      </c>
      <c r="I9" s="89">
        <v>1.03</v>
      </c>
      <c r="J9" s="88">
        <v>21.8</v>
      </c>
      <c r="K9" s="88">
        <v>21</v>
      </c>
      <c r="L9" s="89">
        <v>2.65</v>
      </c>
      <c r="M9" s="89">
        <v>21.09</v>
      </c>
      <c r="N9" s="89">
        <v>1.28</v>
      </c>
      <c r="O9" s="89">
        <v>1.29</v>
      </c>
      <c r="P9" s="88">
        <v>21.8</v>
      </c>
      <c r="Q9" s="88">
        <v>21</v>
      </c>
      <c r="R9" s="89">
        <v>3.25</v>
      </c>
      <c r="S9" s="89">
        <v>24.61</v>
      </c>
      <c r="T9" s="89">
        <v>1.51</v>
      </c>
      <c r="U9" s="89">
        <v>1.52</v>
      </c>
    </row>
    <row r="10" spans="2:21">
      <c r="B10" s="90">
        <v>2</v>
      </c>
      <c r="C10" s="91">
        <v>20</v>
      </c>
      <c r="D10" s="92">
        <v>26.9</v>
      </c>
      <c r="E10" s="92">
        <v>26.4</v>
      </c>
      <c r="F10" s="93">
        <v>2.35</v>
      </c>
      <c r="G10" s="93">
        <v>10.55</v>
      </c>
      <c r="H10" s="93">
        <v>1.49</v>
      </c>
      <c r="I10" s="93">
        <v>1.5</v>
      </c>
      <c r="J10" s="92">
        <v>27.3</v>
      </c>
      <c r="K10" s="92">
        <v>26.5</v>
      </c>
      <c r="L10" s="93">
        <v>2.62</v>
      </c>
      <c r="M10" s="93">
        <v>21.09</v>
      </c>
      <c r="N10" s="93">
        <v>1.66</v>
      </c>
      <c r="O10" s="93">
        <v>1.67</v>
      </c>
      <c r="P10" s="92">
        <v>27.3</v>
      </c>
      <c r="Q10" s="92">
        <v>26.5</v>
      </c>
      <c r="R10" s="93">
        <v>3.25</v>
      </c>
      <c r="S10" s="93">
        <v>24.61</v>
      </c>
      <c r="T10" s="93">
        <v>1.98</v>
      </c>
      <c r="U10" s="93">
        <v>1.99</v>
      </c>
    </row>
    <row r="11" spans="2:21">
      <c r="B11" s="90">
        <v>3</v>
      </c>
      <c r="C11" s="91">
        <v>25</v>
      </c>
      <c r="D11" s="92">
        <v>33.799999999999997</v>
      </c>
      <c r="E11" s="92">
        <v>33.200000000000003</v>
      </c>
      <c r="F11" s="93">
        <v>2.65</v>
      </c>
      <c r="G11" s="93">
        <v>10.55</v>
      </c>
      <c r="H11" s="93">
        <v>2.11</v>
      </c>
      <c r="I11" s="93">
        <v>2.13</v>
      </c>
      <c r="J11" s="92">
        <v>30.2</v>
      </c>
      <c r="K11" s="92">
        <v>33.299999999999997</v>
      </c>
      <c r="L11" s="93">
        <v>3.25</v>
      </c>
      <c r="M11" s="93">
        <v>21.09</v>
      </c>
      <c r="N11" s="93">
        <v>2.54</v>
      </c>
      <c r="O11" s="93">
        <v>2.56</v>
      </c>
      <c r="P11" s="92">
        <v>34.200000000000003</v>
      </c>
      <c r="Q11" s="92">
        <v>33.299999999999997</v>
      </c>
      <c r="R11" s="93">
        <v>4.05</v>
      </c>
      <c r="S11" s="93">
        <v>24.61</v>
      </c>
      <c r="T11" s="93">
        <v>3.07</v>
      </c>
      <c r="U11" s="93">
        <v>3.09</v>
      </c>
    </row>
    <row r="12" spans="2:21">
      <c r="B12" s="90">
        <v>4</v>
      </c>
      <c r="C12" s="91">
        <v>32</v>
      </c>
      <c r="D12" s="92">
        <v>42.5</v>
      </c>
      <c r="E12" s="92">
        <v>41.9</v>
      </c>
      <c r="F12" s="93">
        <v>2.65</v>
      </c>
      <c r="G12" s="93">
        <v>8.8000000000000007</v>
      </c>
      <c r="H12" s="94">
        <v>2.71</v>
      </c>
      <c r="I12" s="94">
        <v>2.74</v>
      </c>
      <c r="J12" s="95">
        <v>42.9</v>
      </c>
      <c r="K12" s="95">
        <v>42</v>
      </c>
      <c r="L12" s="94">
        <v>3.25</v>
      </c>
      <c r="M12" s="94">
        <v>17.579999999999998</v>
      </c>
      <c r="N12" s="94">
        <v>3.26</v>
      </c>
      <c r="O12" s="94">
        <v>3.29</v>
      </c>
      <c r="P12" s="95">
        <v>42.9</v>
      </c>
      <c r="Q12" s="95">
        <v>42</v>
      </c>
      <c r="R12" s="93">
        <v>4.05</v>
      </c>
      <c r="S12" s="94">
        <v>21.09</v>
      </c>
      <c r="T12" s="94">
        <v>3.96</v>
      </c>
      <c r="U12" s="94">
        <v>3.99</v>
      </c>
    </row>
    <row r="13" spans="2:21">
      <c r="B13" s="90">
        <v>5</v>
      </c>
      <c r="C13" s="91">
        <v>40</v>
      </c>
      <c r="D13" s="92">
        <v>48.4</v>
      </c>
      <c r="E13" s="92">
        <v>47</v>
      </c>
      <c r="F13" s="93">
        <v>2.9</v>
      </c>
      <c r="G13" s="93">
        <v>8.8000000000000007</v>
      </c>
      <c r="H13" s="94">
        <v>3.39</v>
      </c>
      <c r="I13" s="94">
        <v>3.43</v>
      </c>
      <c r="J13" s="95">
        <v>48.8</v>
      </c>
      <c r="K13" s="95">
        <v>47.9</v>
      </c>
      <c r="L13" s="94">
        <v>3.25</v>
      </c>
      <c r="M13" s="94">
        <v>17.579999999999998</v>
      </c>
      <c r="N13" s="94">
        <v>3.75</v>
      </c>
      <c r="O13" s="94">
        <v>3.79</v>
      </c>
      <c r="P13" s="95">
        <v>48.8</v>
      </c>
      <c r="Q13" s="95">
        <v>47.9</v>
      </c>
      <c r="R13" s="93">
        <v>4.05</v>
      </c>
      <c r="S13" s="94">
        <v>21.09</v>
      </c>
      <c r="T13" s="94">
        <v>4.59</v>
      </c>
      <c r="U13" s="94">
        <v>4.63</v>
      </c>
    </row>
    <row r="14" spans="2:21">
      <c r="B14" s="90">
        <v>6</v>
      </c>
      <c r="C14" s="91">
        <v>50</v>
      </c>
      <c r="D14" s="92">
        <v>60.2</v>
      </c>
      <c r="E14" s="92">
        <v>59.6</v>
      </c>
      <c r="F14" s="93">
        <v>2.9</v>
      </c>
      <c r="G14" s="93">
        <v>7.03</v>
      </c>
      <c r="H14" s="94">
        <v>4.29</v>
      </c>
      <c r="I14" s="94">
        <v>4.3600000000000003</v>
      </c>
      <c r="J14" s="95">
        <v>60.8</v>
      </c>
      <c r="K14" s="95">
        <v>59.7</v>
      </c>
      <c r="L14" s="94">
        <v>3.65</v>
      </c>
      <c r="M14" s="94">
        <v>14.06</v>
      </c>
      <c r="N14" s="94">
        <v>5.28</v>
      </c>
      <c r="O14" s="94">
        <v>5.35</v>
      </c>
      <c r="P14" s="95">
        <v>60.8</v>
      </c>
      <c r="Q14" s="95">
        <v>59.7</v>
      </c>
      <c r="R14" s="93">
        <v>4.5</v>
      </c>
      <c r="S14" s="94">
        <v>17.579999999999998</v>
      </c>
      <c r="T14" s="94">
        <v>6.35</v>
      </c>
      <c r="U14" s="94">
        <v>6.42</v>
      </c>
    </row>
    <row r="15" spans="2:21">
      <c r="B15" s="90">
        <v>7</v>
      </c>
      <c r="C15" s="91">
        <v>65</v>
      </c>
      <c r="D15" s="92">
        <v>76</v>
      </c>
      <c r="E15" s="92">
        <v>75.2</v>
      </c>
      <c r="F15" s="93">
        <v>3.25</v>
      </c>
      <c r="G15" s="93">
        <v>7.03</v>
      </c>
      <c r="H15" s="94">
        <v>6.04</v>
      </c>
      <c r="I15" s="94">
        <v>6.11</v>
      </c>
      <c r="J15" s="95">
        <v>76.599999999999994</v>
      </c>
      <c r="K15" s="95">
        <v>75.3</v>
      </c>
      <c r="L15" s="94">
        <v>3.65</v>
      </c>
      <c r="M15" s="94">
        <v>14.06</v>
      </c>
      <c r="N15" s="94">
        <v>6.72</v>
      </c>
      <c r="O15" s="94">
        <v>6.84</v>
      </c>
      <c r="P15" s="95">
        <v>76.599999999999994</v>
      </c>
      <c r="Q15" s="95">
        <v>75.3</v>
      </c>
      <c r="R15" s="93">
        <v>4.5</v>
      </c>
      <c r="S15" s="94">
        <v>17.579999999999998</v>
      </c>
      <c r="T15" s="94">
        <v>8.11</v>
      </c>
      <c r="U15" s="94">
        <v>8.23</v>
      </c>
    </row>
    <row r="16" spans="2:21">
      <c r="B16" s="90">
        <v>8</v>
      </c>
      <c r="C16" s="91">
        <v>80</v>
      </c>
      <c r="D16" s="92">
        <v>88.7</v>
      </c>
      <c r="E16" s="92">
        <v>87.9</v>
      </c>
      <c r="F16" s="93">
        <v>3.25</v>
      </c>
      <c r="G16" s="93">
        <v>7.03</v>
      </c>
      <c r="H16" s="94">
        <v>7.06</v>
      </c>
      <c r="I16" s="94">
        <v>7.29</v>
      </c>
      <c r="J16" s="95">
        <v>89.9</v>
      </c>
      <c r="K16" s="95">
        <v>88</v>
      </c>
      <c r="L16" s="94">
        <v>4.05</v>
      </c>
      <c r="M16" s="94">
        <v>14.06</v>
      </c>
      <c r="N16" s="94">
        <v>8.7200000000000006</v>
      </c>
      <c r="O16" s="94">
        <v>8.89</v>
      </c>
      <c r="P16" s="95">
        <v>89.9</v>
      </c>
      <c r="Q16" s="95">
        <v>88</v>
      </c>
      <c r="R16" s="93">
        <v>4.8499999999999996</v>
      </c>
      <c r="S16" s="94">
        <v>17.579999999999998</v>
      </c>
      <c r="T16" s="94">
        <v>10.34</v>
      </c>
      <c r="U16" s="94">
        <v>10.51</v>
      </c>
    </row>
    <row r="17" spans="2:21">
      <c r="B17" s="90">
        <v>9</v>
      </c>
      <c r="C17" s="91">
        <v>100</v>
      </c>
      <c r="D17" s="92">
        <v>113.9</v>
      </c>
      <c r="E17" s="92">
        <v>113</v>
      </c>
      <c r="F17" s="93">
        <v>3.65</v>
      </c>
      <c r="G17" s="93">
        <v>7.03</v>
      </c>
      <c r="H17" s="94">
        <v>10.210000000000001</v>
      </c>
      <c r="I17" s="94">
        <v>10.51</v>
      </c>
      <c r="J17" s="95">
        <v>115</v>
      </c>
      <c r="K17" s="95">
        <v>113.1</v>
      </c>
      <c r="L17" s="94">
        <v>4.5</v>
      </c>
      <c r="M17" s="94">
        <v>12.02</v>
      </c>
      <c r="N17" s="94">
        <v>12.42</v>
      </c>
      <c r="O17" s="94">
        <v>12.72</v>
      </c>
      <c r="P17" s="95">
        <v>115</v>
      </c>
      <c r="Q17" s="95">
        <v>113.1</v>
      </c>
      <c r="R17" s="93">
        <v>5.4</v>
      </c>
      <c r="S17" s="94">
        <v>16.03</v>
      </c>
      <c r="T17" s="94">
        <v>14.72</v>
      </c>
      <c r="U17" s="94">
        <v>15.02</v>
      </c>
    </row>
    <row r="18" spans="2:21">
      <c r="B18" s="90">
        <v>10</v>
      </c>
      <c r="C18" s="91">
        <v>125</v>
      </c>
      <c r="D18" s="96" t="s">
        <v>398</v>
      </c>
      <c r="E18" s="96" t="s">
        <v>398</v>
      </c>
      <c r="F18" s="97" t="s">
        <v>398</v>
      </c>
      <c r="G18" s="97" t="s">
        <v>398</v>
      </c>
      <c r="H18" s="97" t="s">
        <v>398</v>
      </c>
      <c r="I18" s="97" t="s">
        <v>398</v>
      </c>
      <c r="J18" s="95">
        <v>140.80000000000001</v>
      </c>
      <c r="K18" s="95">
        <v>138.5</v>
      </c>
      <c r="L18" s="94">
        <v>4.8499999999999996</v>
      </c>
      <c r="M18" s="94">
        <v>12.02</v>
      </c>
      <c r="N18" s="94">
        <v>16.59</v>
      </c>
      <c r="O18" s="94">
        <v>17.09</v>
      </c>
      <c r="P18" s="95">
        <v>140.80000000000001</v>
      </c>
      <c r="Q18" s="95">
        <v>138.5</v>
      </c>
      <c r="R18" s="93">
        <v>5.4</v>
      </c>
      <c r="S18" s="94">
        <v>14.79</v>
      </c>
      <c r="T18" s="94">
        <v>18.190000000000001</v>
      </c>
      <c r="U18" s="94">
        <v>18.690000000000001</v>
      </c>
    </row>
    <row r="19" spans="2:21">
      <c r="B19" s="98">
        <v>11</v>
      </c>
      <c r="C19" s="99">
        <v>150</v>
      </c>
      <c r="D19" s="96" t="s">
        <v>398</v>
      </c>
      <c r="E19" s="96" t="s">
        <v>398</v>
      </c>
      <c r="F19" s="97" t="s">
        <v>398</v>
      </c>
      <c r="G19" s="97" t="s">
        <v>398</v>
      </c>
      <c r="H19" s="97" t="s">
        <v>398</v>
      </c>
      <c r="I19" s="97" t="s">
        <v>398</v>
      </c>
      <c r="J19" s="100">
        <v>166.5</v>
      </c>
      <c r="K19" s="100">
        <v>163.9</v>
      </c>
      <c r="L19" s="101">
        <v>4.8499999999999996</v>
      </c>
      <c r="M19" s="101">
        <v>9.98</v>
      </c>
      <c r="N19" s="101">
        <v>19.27</v>
      </c>
      <c r="O19" s="101">
        <v>20.27</v>
      </c>
      <c r="P19" s="100">
        <v>166.5</v>
      </c>
      <c r="Q19" s="100">
        <v>163.9</v>
      </c>
      <c r="R19" s="102">
        <v>5.4</v>
      </c>
      <c r="S19" s="101">
        <v>12.02</v>
      </c>
      <c r="T19" s="101">
        <v>21.67</v>
      </c>
      <c r="U19" s="101">
        <v>22.27</v>
      </c>
    </row>
    <row r="20" spans="2:21">
      <c r="B20" s="617" t="s">
        <v>399</v>
      </c>
      <c r="C20" s="616"/>
      <c r="D20" s="619" t="s">
        <v>400</v>
      </c>
      <c r="E20" s="620"/>
      <c r="F20" s="620"/>
      <c r="G20" s="620"/>
      <c r="H20" s="620"/>
      <c r="I20" s="621"/>
      <c r="J20" s="619" t="s">
        <v>401</v>
      </c>
      <c r="K20" s="620"/>
      <c r="L20" s="620"/>
      <c r="M20" s="620"/>
      <c r="N20" s="620"/>
      <c r="O20" s="621"/>
      <c r="P20" s="619" t="s">
        <v>402</v>
      </c>
      <c r="Q20" s="620"/>
      <c r="R20" s="620"/>
      <c r="S20" s="620"/>
      <c r="T20" s="620"/>
      <c r="U20" s="621"/>
    </row>
  </sheetData>
  <sheetProtection password="C410" sheet="1" objects="1" scenarios="1"/>
  <customSheetViews>
    <customSheetView guid="{66EF6436-2F21-401F-ADC2-7B42AB8258B6}" topLeftCell="A19">
      <selection activeCell="J20" sqref="J20:O20"/>
      <pageMargins left="0.25" right="0.25" top="1" bottom="1" header="0.5" footer="0.5"/>
      <pageSetup orientation="landscape" r:id="rId1"/>
      <headerFooter alignWithMargins="0"/>
    </customSheetView>
  </customSheetViews>
  <mergeCells count="15">
    <mergeCell ref="P20:U20"/>
    <mergeCell ref="N5:O5"/>
    <mergeCell ref="B20:C20"/>
    <mergeCell ref="D20:I20"/>
    <mergeCell ref="J20:O20"/>
    <mergeCell ref="P5:Q5"/>
    <mergeCell ref="T5:U5"/>
    <mergeCell ref="D5:E5"/>
    <mergeCell ref="H5:I5"/>
    <mergeCell ref="J5:K5"/>
    <mergeCell ref="B2:U2"/>
    <mergeCell ref="D4:I4"/>
    <mergeCell ref="J4:O4"/>
    <mergeCell ref="P4:U4"/>
    <mergeCell ref="B3:U3"/>
  </mergeCells>
  <phoneticPr fontId="1" type="noConversion"/>
  <pageMargins left="0.25" right="0.25" top="1" bottom="1" header="0.5" footer="0.5"/>
  <pageSetup orientation="landscape"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2:AF32"/>
  <sheetViews>
    <sheetView workbookViewId="0">
      <selection activeCell="W21" sqref="W21"/>
    </sheetView>
  </sheetViews>
  <sheetFormatPr defaultRowHeight="12.75"/>
  <cols>
    <col min="1" max="1" width="1.42578125" customWidth="1"/>
    <col min="2" max="2" width="2.7109375" customWidth="1"/>
    <col min="3" max="3" width="3.7109375" customWidth="1"/>
    <col min="4" max="4" width="4.85546875" customWidth="1"/>
    <col min="5" max="7" width="5" customWidth="1"/>
    <col min="8" max="11" width="5.42578125" customWidth="1"/>
    <col min="12" max="14" width="5" customWidth="1"/>
    <col min="15" max="18" width="5.42578125" customWidth="1"/>
    <col min="19" max="21" width="4.28515625" customWidth="1"/>
    <col min="22" max="25" width="5.85546875" customWidth="1"/>
    <col min="26" max="28" width="5" customWidth="1"/>
    <col min="29" max="32" width="5.42578125" customWidth="1"/>
  </cols>
  <sheetData>
    <row r="2" spans="2:32" ht="18">
      <c r="B2" s="634" t="s">
        <v>403</v>
      </c>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row>
    <row r="3" spans="2:32" ht="13.5" thickBot="1">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row>
    <row r="4" spans="2:32" ht="13.5" thickBot="1">
      <c r="B4" s="34" t="s">
        <v>377</v>
      </c>
      <c r="C4" s="635" t="s">
        <v>382</v>
      </c>
      <c r="D4" s="636"/>
      <c r="E4" s="624" t="s">
        <v>182</v>
      </c>
      <c r="F4" s="625"/>
      <c r="G4" s="625"/>
      <c r="H4" s="625"/>
      <c r="I4" s="637"/>
      <c r="J4" s="637"/>
      <c r="K4" s="637"/>
      <c r="L4" s="624" t="s">
        <v>183</v>
      </c>
      <c r="M4" s="625"/>
      <c r="N4" s="625"/>
      <c r="O4" s="625"/>
      <c r="P4" s="625"/>
      <c r="Q4" s="625"/>
      <c r="R4" s="626"/>
      <c r="S4" s="624" t="s">
        <v>184</v>
      </c>
      <c r="T4" s="625"/>
      <c r="U4" s="625"/>
      <c r="V4" s="625"/>
      <c r="W4" s="625"/>
      <c r="X4" s="625"/>
      <c r="Y4" s="626"/>
      <c r="Z4" s="624" t="s">
        <v>185</v>
      </c>
      <c r="AA4" s="625"/>
      <c r="AB4" s="625"/>
      <c r="AC4" s="625"/>
      <c r="AD4" s="625"/>
      <c r="AE4" s="625"/>
      <c r="AF4" s="626"/>
    </row>
    <row r="5" spans="2:32">
      <c r="B5" s="35" t="s">
        <v>436</v>
      </c>
      <c r="C5" s="36"/>
      <c r="D5" s="37"/>
      <c r="E5" s="622" t="s">
        <v>404</v>
      </c>
      <c r="F5" s="623"/>
      <c r="G5" s="623"/>
      <c r="H5" s="38" t="s">
        <v>405</v>
      </c>
      <c r="I5" s="624" t="s">
        <v>406</v>
      </c>
      <c r="J5" s="625"/>
      <c r="K5" s="626"/>
      <c r="L5" s="614" t="s">
        <v>404</v>
      </c>
      <c r="M5" s="614"/>
      <c r="N5" s="614"/>
      <c r="O5" s="39" t="s">
        <v>405</v>
      </c>
      <c r="P5" s="624" t="s">
        <v>406</v>
      </c>
      <c r="Q5" s="625"/>
      <c r="R5" s="626"/>
      <c r="S5" s="633" t="s">
        <v>404</v>
      </c>
      <c r="T5" s="614"/>
      <c r="U5" s="614"/>
      <c r="V5" s="39" t="s">
        <v>405</v>
      </c>
      <c r="W5" s="624" t="s">
        <v>406</v>
      </c>
      <c r="X5" s="625"/>
      <c r="Y5" s="626"/>
      <c r="Z5" s="622" t="s">
        <v>404</v>
      </c>
      <c r="AA5" s="623"/>
      <c r="AB5" s="623"/>
      <c r="AC5" s="39" t="s">
        <v>405</v>
      </c>
      <c r="AD5" s="624" t="s">
        <v>406</v>
      </c>
      <c r="AE5" s="625"/>
      <c r="AF5" s="626"/>
    </row>
    <row r="6" spans="2:32">
      <c r="B6" s="35"/>
      <c r="C6" s="40" t="s">
        <v>387</v>
      </c>
      <c r="D6" s="41" t="s">
        <v>386</v>
      </c>
      <c r="E6" s="40" t="s">
        <v>387</v>
      </c>
      <c r="F6" s="39" t="s">
        <v>386</v>
      </c>
      <c r="G6" s="39" t="s">
        <v>407</v>
      </c>
      <c r="H6" s="36"/>
      <c r="I6" s="40" t="s">
        <v>387</v>
      </c>
      <c r="J6" s="39" t="s">
        <v>386</v>
      </c>
      <c r="K6" s="42" t="s">
        <v>407</v>
      </c>
      <c r="L6" s="18" t="s">
        <v>387</v>
      </c>
      <c r="M6" s="18" t="s">
        <v>386</v>
      </c>
      <c r="N6" s="18" t="s">
        <v>407</v>
      </c>
      <c r="O6" s="43"/>
      <c r="P6" s="40" t="s">
        <v>387</v>
      </c>
      <c r="Q6" s="39" t="s">
        <v>386</v>
      </c>
      <c r="R6" s="42" t="s">
        <v>407</v>
      </c>
      <c r="S6" s="44" t="s">
        <v>387</v>
      </c>
      <c r="T6" s="18" t="s">
        <v>386</v>
      </c>
      <c r="U6" s="18" t="s">
        <v>407</v>
      </c>
      <c r="V6" s="43"/>
      <c r="W6" s="40" t="s">
        <v>387</v>
      </c>
      <c r="X6" s="39" t="s">
        <v>386</v>
      </c>
      <c r="Y6" s="42" t="s">
        <v>407</v>
      </c>
      <c r="Z6" s="44" t="s">
        <v>387</v>
      </c>
      <c r="AA6" s="18" t="s">
        <v>386</v>
      </c>
      <c r="AB6" s="18" t="s">
        <v>407</v>
      </c>
      <c r="AC6" s="43"/>
      <c r="AD6" s="40" t="s">
        <v>387</v>
      </c>
      <c r="AE6" s="39" t="s">
        <v>386</v>
      </c>
      <c r="AF6" s="42" t="s">
        <v>407</v>
      </c>
    </row>
    <row r="7" spans="2:32">
      <c r="B7" s="35"/>
      <c r="C7" s="36"/>
      <c r="D7" s="37"/>
      <c r="E7" s="35"/>
      <c r="F7" s="43"/>
      <c r="G7" s="43"/>
      <c r="H7" s="36"/>
      <c r="I7" s="35"/>
      <c r="J7" s="43"/>
      <c r="K7" s="42"/>
      <c r="L7" s="18"/>
      <c r="M7" s="18"/>
      <c r="N7" s="18"/>
      <c r="O7" s="43"/>
      <c r="P7" s="35"/>
      <c r="Q7" s="43"/>
      <c r="R7" s="42"/>
      <c r="S7" s="44"/>
      <c r="T7" s="18"/>
      <c r="U7" s="18"/>
      <c r="V7" s="43"/>
      <c r="W7" s="35"/>
      <c r="X7" s="43"/>
      <c r="Y7" s="42"/>
      <c r="Z7" s="44"/>
      <c r="AA7" s="18"/>
      <c r="AB7" s="18"/>
      <c r="AC7" s="43"/>
      <c r="AD7" s="35"/>
      <c r="AE7" s="43"/>
      <c r="AF7" s="42"/>
    </row>
    <row r="8" spans="2:32" ht="13.5" thickBot="1">
      <c r="B8" s="45"/>
      <c r="C8" s="46" t="s">
        <v>395</v>
      </c>
      <c r="D8" s="47" t="s">
        <v>395</v>
      </c>
      <c r="E8" s="45" t="s">
        <v>395</v>
      </c>
      <c r="F8" s="48" t="s">
        <v>395</v>
      </c>
      <c r="G8" s="48" t="s">
        <v>395</v>
      </c>
      <c r="H8" s="46" t="s">
        <v>395</v>
      </c>
      <c r="I8" s="49" t="s">
        <v>408</v>
      </c>
      <c r="J8" s="50" t="s">
        <v>408</v>
      </c>
      <c r="K8" s="51" t="s">
        <v>408</v>
      </c>
      <c r="L8" s="52" t="s">
        <v>395</v>
      </c>
      <c r="M8" s="52" t="s">
        <v>395</v>
      </c>
      <c r="N8" s="52" t="s">
        <v>395</v>
      </c>
      <c r="O8" s="48" t="s">
        <v>395</v>
      </c>
      <c r="P8" s="49" t="s">
        <v>408</v>
      </c>
      <c r="Q8" s="50" t="s">
        <v>408</v>
      </c>
      <c r="R8" s="51" t="s">
        <v>408</v>
      </c>
      <c r="S8" s="53" t="s">
        <v>395</v>
      </c>
      <c r="T8" s="52" t="s">
        <v>395</v>
      </c>
      <c r="U8" s="52" t="s">
        <v>395</v>
      </c>
      <c r="V8" s="48" t="s">
        <v>395</v>
      </c>
      <c r="W8" s="49" t="s">
        <v>408</v>
      </c>
      <c r="X8" s="50" t="s">
        <v>408</v>
      </c>
      <c r="Y8" s="51" t="s">
        <v>408</v>
      </c>
      <c r="Z8" s="53" t="s">
        <v>395</v>
      </c>
      <c r="AA8" s="52" t="s">
        <v>395</v>
      </c>
      <c r="AB8" s="52" t="s">
        <v>395</v>
      </c>
      <c r="AC8" s="48" t="s">
        <v>395</v>
      </c>
      <c r="AD8" s="49" t="s">
        <v>408</v>
      </c>
      <c r="AE8" s="50" t="s">
        <v>408</v>
      </c>
      <c r="AF8" s="51" t="s">
        <v>408</v>
      </c>
    </row>
    <row r="9" spans="2:32">
      <c r="B9" s="43">
        <v>1</v>
      </c>
      <c r="C9" s="36">
        <v>16</v>
      </c>
      <c r="D9" s="54">
        <v>16.3</v>
      </c>
      <c r="E9" s="55"/>
      <c r="F9" s="56"/>
      <c r="G9" s="57"/>
      <c r="H9" s="58"/>
      <c r="I9" s="59"/>
      <c r="J9" s="59"/>
      <c r="K9" s="60"/>
      <c r="L9" s="55"/>
      <c r="M9" s="56"/>
      <c r="N9" s="57"/>
      <c r="O9" s="58"/>
      <c r="P9" s="59"/>
      <c r="Q9" s="59"/>
      <c r="R9" s="60"/>
      <c r="S9" s="55"/>
      <c r="T9" s="56"/>
      <c r="U9" s="57"/>
      <c r="V9" s="58"/>
      <c r="W9" s="59"/>
      <c r="X9" s="59"/>
      <c r="Y9" s="60"/>
      <c r="Z9" s="55">
        <v>2</v>
      </c>
      <c r="AA9" s="56">
        <v>2.4</v>
      </c>
      <c r="AB9" s="57">
        <f t="shared" ref="AB9:AB14" si="0">(Z9+AA9)/2</f>
        <v>2.2000000000000002</v>
      </c>
      <c r="AC9" s="58">
        <f>$D9-(AB9*2)</f>
        <v>11.9</v>
      </c>
      <c r="AD9" s="61">
        <f>ROUND(($C9-Z9)*PI()*Z9*955/(1000000),3)</f>
        <v>8.4000000000000005E-2</v>
      </c>
      <c r="AE9" s="61">
        <f>ROUND(($D9-AA9)*PI()*AA9*955/(1000000),3)</f>
        <v>0.1</v>
      </c>
      <c r="AF9" s="62">
        <f>ROUND(((($C9+$D9)/2-AB9)*AB9*955*PI())/1000000,3)</f>
        <v>9.1999999999999998E-2</v>
      </c>
    </row>
    <row r="10" spans="2:32">
      <c r="B10" s="63">
        <v>2</v>
      </c>
      <c r="C10" s="64">
        <v>20</v>
      </c>
      <c r="D10" s="65">
        <v>20.3</v>
      </c>
      <c r="E10" s="66"/>
      <c r="F10" s="67"/>
      <c r="G10" s="63"/>
      <c r="H10" s="68"/>
      <c r="I10" s="69"/>
      <c r="J10" s="69"/>
      <c r="K10" s="70"/>
      <c r="L10" s="66"/>
      <c r="M10" s="67"/>
      <c r="N10" s="63"/>
      <c r="O10" s="68"/>
      <c r="P10" s="69"/>
      <c r="Q10" s="69"/>
      <c r="R10" s="70"/>
      <c r="S10" s="66"/>
      <c r="T10" s="67"/>
      <c r="U10" s="63"/>
      <c r="V10" s="68"/>
      <c r="W10" s="69"/>
      <c r="X10" s="69"/>
      <c r="Y10" s="70"/>
      <c r="Z10" s="66">
        <v>2.2999999999999998</v>
      </c>
      <c r="AA10" s="67">
        <v>2.8</v>
      </c>
      <c r="AB10" s="63">
        <f t="shared" si="0"/>
        <v>2.5499999999999998</v>
      </c>
      <c r="AC10" s="68">
        <f t="shared" ref="AC10:AC31" si="1">$D10-(AB10*2)</f>
        <v>15.200000000000001</v>
      </c>
      <c r="AD10" s="61">
        <f>ROUND(($C10-Z10)*PI()*Z10*955/(1000000),3)</f>
        <v>0.122</v>
      </c>
      <c r="AE10" s="61">
        <f>ROUND(($D10-AA10)*PI()*AA10*955/(1000000),3)</f>
        <v>0.14699999999999999</v>
      </c>
      <c r="AF10" s="62">
        <f>ROUND(((($C10+$D10)/2-AB10)*AB10*955*PI())/1000000,3)</f>
        <v>0.13500000000000001</v>
      </c>
    </row>
    <row r="11" spans="2:32">
      <c r="B11" s="63">
        <v>3</v>
      </c>
      <c r="C11" s="64">
        <v>25</v>
      </c>
      <c r="D11" s="65">
        <v>25.3</v>
      </c>
      <c r="E11" s="66"/>
      <c r="F11" s="67"/>
      <c r="G11" s="63"/>
      <c r="H11" s="68"/>
      <c r="I11" s="69"/>
      <c r="J11" s="69"/>
      <c r="K11" s="70"/>
      <c r="L11" s="66"/>
      <c r="M11" s="67"/>
      <c r="N11" s="63"/>
      <c r="O11" s="68"/>
      <c r="P11" s="69"/>
      <c r="Q11" s="69"/>
      <c r="R11" s="70"/>
      <c r="S11" s="66"/>
      <c r="T11" s="67"/>
      <c r="U11" s="63"/>
      <c r="V11" s="68"/>
      <c r="W11" s="69"/>
      <c r="X11" s="69"/>
      <c r="Y11" s="70"/>
      <c r="Z11" s="66">
        <v>2.8</v>
      </c>
      <c r="AA11" s="67">
        <v>3.3</v>
      </c>
      <c r="AB11" s="63">
        <f t="shared" si="0"/>
        <v>3.05</v>
      </c>
      <c r="AC11" s="68">
        <f t="shared" si="1"/>
        <v>19.200000000000003</v>
      </c>
      <c r="AD11" s="61">
        <f t="shared" ref="AD11:AD31" si="2">ROUND(($C11-Z11)*PI()*Z11*955/(1000000),3)</f>
        <v>0.186</v>
      </c>
      <c r="AE11" s="61">
        <f t="shared" ref="AE11:AE31" si="3">ROUND(($D11-AA11)*PI()*AA11*955/(1000000),3)</f>
        <v>0.218</v>
      </c>
      <c r="AF11" s="62">
        <f t="shared" ref="AF11:AF31" si="4">ROUND(((($C11+$D11)/2-AB11)*AB11*955*PI())/1000000,3)</f>
        <v>0.20200000000000001</v>
      </c>
    </row>
    <row r="12" spans="2:32">
      <c r="B12" s="63">
        <v>4</v>
      </c>
      <c r="C12" s="64">
        <v>32</v>
      </c>
      <c r="D12" s="65">
        <v>32.299999999999997</v>
      </c>
      <c r="E12" s="66"/>
      <c r="F12" s="67"/>
      <c r="G12" s="63"/>
      <c r="H12" s="68"/>
      <c r="I12" s="69"/>
      <c r="J12" s="69"/>
      <c r="K12" s="70"/>
      <c r="L12" s="66"/>
      <c r="M12" s="67"/>
      <c r="N12" s="63"/>
      <c r="O12" s="68"/>
      <c r="P12" s="69"/>
      <c r="Q12" s="69"/>
      <c r="R12" s="70"/>
      <c r="S12" s="66">
        <v>2.2999999999999998</v>
      </c>
      <c r="T12" s="67">
        <v>2.8</v>
      </c>
      <c r="U12" s="63">
        <f>(S12+T12)/2</f>
        <v>2.5499999999999998</v>
      </c>
      <c r="V12" s="68">
        <f>$C12-(U12*2)</f>
        <v>26.9</v>
      </c>
      <c r="W12" s="61">
        <f>ROUND(($C12-S12)*PI()*S12*955/(1000000),3)</f>
        <v>0.20499999999999999</v>
      </c>
      <c r="X12" s="61">
        <f>ROUND(($D12-T12)*PI()*T12*955/(1000000),3)</f>
        <v>0.248</v>
      </c>
      <c r="Y12" s="62">
        <f>ROUND(((($C12+$D12)/2-U12)*U12*955*PI())/1000000,3)</f>
        <v>0.22600000000000001</v>
      </c>
      <c r="Z12" s="66">
        <v>3.6</v>
      </c>
      <c r="AA12" s="67">
        <v>4.33</v>
      </c>
      <c r="AB12" s="63">
        <f t="shared" si="0"/>
        <v>3.9649999999999999</v>
      </c>
      <c r="AC12" s="68">
        <f t="shared" si="1"/>
        <v>24.369999999999997</v>
      </c>
      <c r="AD12" s="61">
        <f t="shared" si="2"/>
        <v>0.307</v>
      </c>
      <c r="AE12" s="61">
        <f t="shared" si="3"/>
        <v>0.36299999999999999</v>
      </c>
      <c r="AF12" s="62">
        <f t="shared" si="4"/>
        <v>0.33500000000000002</v>
      </c>
    </row>
    <row r="13" spans="2:32">
      <c r="B13" s="63">
        <v>5</v>
      </c>
      <c r="C13" s="64">
        <v>40</v>
      </c>
      <c r="D13" s="65">
        <v>40.4</v>
      </c>
      <c r="E13" s="66"/>
      <c r="F13" s="67"/>
      <c r="G13" s="63"/>
      <c r="H13" s="68"/>
      <c r="I13" s="69"/>
      <c r="J13" s="69"/>
      <c r="K13" s="70"/>
      <c r="L13" s="66">
        <v>2</v>
      </c>
      <c r="M13" s="67">
        <v>2.4</v>
      </c>
      <c r="N13" s="63">
        <f>(L13+M13)/2</f>
        <v>2.2000000000000002</v>
      </c>
      <c r="O13" s="68">
        <f>$C13-(N13*2)</f>
        <v>35.6</v>
      </c>
      <c r="P13" s="61">
        <f>ROUND(($C13-L13)*PI()*L13*955/(1000000),3)</f>
        <v>0.22800000000000001</v>
      </c>
      <c r="Q13" s="61">
        <f>ROUND(($D13-M13)*PI()*M13*955/(1000000),3)</f>
        <v>0.27400000000000002</v>
      </c>
      <c r="R13" s="62">
        <f>ROUND(((($C13+$D13)/2-N13)*N13*955*PI())/1000000,3)</f>
        <v>0.251</v>
      </c>
      <c r="S13" s="66">
        <v>2.9</v>
      </c>
      <c r="T13" s="67">
        <v>3.4</v>
      </c>
      <c r="U13" s="63">
        <f>(S13+T13)/2</f>
        <v>3.15</v>
      </c>
      <c r="V13" s="68">
        <f t="shared" ref="V13:V31" si="5">$C13-(U13*2)</f>
        <v>33.700000000000003</v>
      </c>
      <c r="W13" s="61">
        <f t="shared" ref="W13:W31" si="6">ROUND(($C13-S13)*PI()*S13*955/(1000000),3)</f>
        <v>0.32300000000000001</v>
      </c>
      <c r="X13" s="61">
        <f t="shared" ref="X13:X31" si="7">ROUND(($D13-T13)*PI()*T13*955/(1000000),3)</f>
        <v>0.377</v>
      </c>
      <c r="Y13" s="62">
        <f t="shared" ref="Y13:Y31" si="8">ROUND(((($C13+$D13)/2-U13)*U13*955*PI())/1000000,3)</f>
        <v>0.35</v>
      </c>
      <c r="Z13" s="66">
        <v>4.5</v>
      </c>
      <c r="AA13" s="67">
        <v>5.2</v>
      </c>
      <c r="AB13" s="63">
        <f t="shared" si="0"/>
        <v>4.8499999999999996</v>
      </c>
      <c r="AC13" s="68">
        <f t="shared" si="1"/>
        <v>30.7</v>
      </c>
      <c r="AD13" s="61">
        <f t="shared" si="2"/>
        <v>0.47899999999999998</v>
      </c>
      <c r="AE13" s="61">
        <f t="shared" si="3"/>
        <v>0.54900000000000004</v>
      </c>
      <c r="AF13" s="62">
        <f t="shared" si="4"/>
        <v>0.51400000000000001</v>
      </c>
    </row>
    <row r="14" spans="2:32">
      <c r="B14" s="63">
        <v>6</v>
      </c>
      <c r="C14" s="64">
        <v>50</v>
      </c>
      <c r="D14" s="65">
        <v>50.5</v>
      </c>
      <c r="E14" s="66"/>
      <c r="F14" s="67"/>
      <c r="G14" s="63"/>
      <c r="H14" s="68"/>
      <c r="I14" s="69"/>
      <c r="J14" s="69"/>
      <c r="K14" s="70"/>
      <c r="L14" s="66">
        <v>2.4</v>
      </c>
      <c r="M14" s="67">
        <v>2.9</v>
      </c>
      <c r="N14" s="63">
        <f>(L14+M14)/2</f>
        <v>2.65</v>
      </c>
      <c r="O14" s="68">
        <f t="shared" ref="O14:O31" si="9">$C14-(N14*2)</f>
        <v>44.7</v>
      </c>
      <c r="P14" s="61">
        <f t="shared" ref="P14:P31" si="10">ROUND(($C14-L14)*PI()*L14*955/(1000000),3)</f>
        <v>0.34300000000000003</v>
      </c>
      <c r="Q14" s="61">
        <f t="shared" ref="Q14:Q31" si="11">ROUND(($D14-M14)*PI()*M14*955/(1000000),3)</f>
        <v>0.41399999999999998</v>
      </c>
      <c r="R14" s="62">
        <f t="shared" ref="R14:R31" si="12">ROUND(((($C14+$D14)/2-N14)*N14*955*PI())/1000000,3)</f>
        <v>0.378</v>
      </c>
      <c r="S14" s="66">
        <v>3.6</v>
      </c>
      <c r="T14" s="67">
        <v>4.2</v>
      </c>
      <c r="U14" s="63">
        <f>(S14+T14)/2</f>
        <v>3.9000000000000004</v>
      </c>
      <c r="V14" s="68">
        <f t="shared" si="5"/>
        <v>42.2</v>
      </c>
      <c r="W14" s="61">
        <f t="shared" si="6"/>
        <v>0.501</v>
      </c>
      <c r="X14" s="61">
        <f t="shared" si="7"/>
        <v>0.58299999999999996</v>
      </c>
      <c r="Y14" s="62">
        <f t="shared" si="8"/>
        <v>0.54200000000000004</v>
      </c>
      <c r="Z14" s="66">
        <v>5.6</v>
      </c>
      <c r="AA14" s="67">
        <v>6.4</v>
      </c>
      <c r="AB14" s="63">
        <f t="shared" si="0"/>
        <v>6</v>
      </c>
      <c r="AC14" s="68">
        <f t="shared" si="1"/>
        <v>38.5</v>
      </c>
      <c r="AD14" s="61">
        <f t="shared" si="2"/>
        <v>0.746</v>
      </c>
      <c r="AE14" s="61">
        <f t="shared" si="3"/>
        <v>0.84699999999999998</v>
      </c>
      <c r="AF14" s="62">
        <f t="shared" si="4"/>
        <v>0.79700000000000004</v>
      </c>
    </row>
    <row r="15" spans="2:32">
      <c r="B15" s="63">
        <v>7</v>
      </c>
      <c r="C15" s="64">
        <v>63</v>
      </c>
      <c r="D15" s="65">
        <v>63.6</v>
      </c>
      <c r="E15" s="66">
        <v>2</v>
      </c>
      <c r="F15" s="67">
        <v>2.4</v>
      </c>
      <c r="G15" s="63">
        <f>(E15+F15)/2</f>
        <v>2.2000000000000002</v>
      </c>
      <c r="H15" s="68">
        <f>$C15-(G15*2)</f>
        <v>58.6</v>
      </c>
      <c r="I15" s="61">
        <f>ROUND(($C15-E15)*PI()*E15*955/(1000000),3)</f>
        <v>0.36599999999999999</v>
      </c>
      <c r="J15" s="61">
        <f>ROUND(($D15-F15)*PI()*F15*955/(1000000),3)</f>
        <v>0.441</v>
      </c>
      <c r="K15" s="62">
        <f>ROUND(((($C15+$D15)/2-G15)*G15*955*PI())/1000000,3)</f>
        <v>0.40300000000000002</v>
      </c>
      <c r="L15" s="66">
        <v>3</v>
      </c>
      <c r="M15" s="67">
        <v>3.5</v>
      </c>
      <c r="N15" s="63">
        <f>(L15+M15)/2</f>
        <v>3.25</v>
      </c>
      <c r="O15" s="68">
        <f t="shared" si="9"/>
        <v>56.5</v>
      </c>
      <c r="P15" s="61">
        <f t="shared" si="10"/>
        <v>0.54</v>
      </c>
      <c r="Q15" s="61">
        <f t="shared" si="11"/>
        <v>0.63100000000000001</v>
      </c>
      <c r="R15" s="62">
        <f t="shared" si="12"/>
        <v>0.58599999999999997</v>
      </c>
      <c r="S15" s="66">
        <v>4.5</v>
      </c>
      <c r="T15" s="67">
        <v>5.2</v>
      </c>
      <c r="U15" s="63">
        <f>(S15+T15)/2</f>
        <v>4.8499999999999996</v>
      </c>
      <c r="V15" s="68">
        <f t="shared" si="5"/>
        <v>53.3</v>
      </c>
      <c r="W15" s="61">
        <f t="shared" si="6"/>
        <v>0.79</v>
      </c>
      <c r="X15" s="61">
        <f t="shared" si="7"/>
        <v>0.91100000000000003</v>
      </c>
      <c r="Y15" s="62">
        <f t="shared" si="8"/>
        <v>0.85099999999999998</v>
      </c>
      <c r="Z15" s="66">
        <v>7.1</v>
      </c>
      <c r="AA15" s="67">
        <v>8.1</v>
      </c>
      <c r="AB15" s="63">
        <f>(Z15+AA15)/2</f>
        <v>7.6</v>
      </c>
      <c r="AC15" s="68">
        <f t="shared" si="1"/>
        <v>48.400000000000006</v>
      </c>
      <c r="AD15" s="61">
        <f t="shared" si="2"/>
        <v>1.1910000000000001</v>
      </c>
      <c r="AE15" s="61">
        <f t="shared" si="3"/>
        <v>1.349</v>
      </c>
      <c r="AF15" s="62">
        <f t="shared" si="4"/>
        <v>1.27</v>
      </c>
    </row>
    <row r="16" spans="2:32">
      <c r="B16" s="63">
        <v>8</v>
      </c>
      <c r="C16" s="64">
        <v>75</v>
      </c>
      <c r="D16" s="65">
        <v>75.7</v>
      </c>
      <c r="E16" s="66">
        <v>2.2999999999999998</v>
      </c>
      <c r="F16" s="67">
        <v>2.8</v>
      </c>
      <c r="G16" s="63">
        <f t="shared" ref="G16:G31" si="13">(E16+F16)/2</f>
        <v>2.5499999999999998</v>
      </c>
      <c r="H16" s="68">
        <f t="shared" ref="H16:H31" si="14">$C16-(G16*2)</f>
        <v>69.900000000000006</v>
      </c>
      <c r="I16" s="61">
        <f t="shared" ref="I16:I30" si="15">ROUND(($C16-E16)*PI()*E16*955/(1000000),3)</f>
        <v>0.502</v>
      </c>
      <c r="J16" s="61">
        <f t="shared" ref="J16:J30" si="16">ROUND(($D16-F16)*PI()*F16*955/(1000000),3)</f>
        <v>0.61199999999999999</v>
      </c>
      <c r="K16" s="62">
        <f t="shared" ref="K16:K30" si="17">ROUND(((($C16+$D16)/2-G16)*G16*955*PI())/1000000,3)</f>
        <v>0.55700000000000005</v>
      </c>
      <c r="L16" s="66">
        <v>3.6</v>
      </c>
      <c r="M16" s="67">
        <v>4.3</v>
      </c>
      <c r="N16" s="63">
        <f t="shared" ref="N16:N31" si="18">(L16+M16)/2</f>
        <v>3.95</v>
      </c>
      <c r="O16" s="68">
        <f t="shared" si="9"/>
        <v>67.099999999999994</v>
      </c>
      <c r="P16" s="61">
        <f t="shared" si="10"/>
        <v>0.77100000000000002</v>
      </c>
      <c r="Q16" s="61">
        <f t="shared" si="11"/>
        <v>0.92100000000000004</v>
      </c>
      <c r="R16" s="62">
        <f t="shared" si="12"/>
        <v>0.84599999999999997</v>
      </c>
      <c r="S16" s="66">
        <v>5.3</v>
      </c>
      <c r="T16" s="67">
        <v>6.1</v>
      </c>
      <c r="U16" s="63">
        <f t="shared" ref="U16:U31" si="19">(S16+T16)/2</f>
        <v>5.6999999999999993</v>
      </c>
      <c r="V16" s="68">
        <f t="shared" si="5"/>
        <v>63.6</v>
      </c>
      <c r="W16" s="61">
        <f t="shared" si="6"/>
        <v>1.1080000000000001</v>
      </c>
      <c r="X16" s="61">
        <f t="shared" si="7"/>
        <v>1.274</v>
      </c>
      <c r="Y16" s="62">
        <f t="shared" si="8"/>
        <v>1.1910000000000001</v>
      </c>
      <c r="Z16" s="66">
        <v>8.4</v>
      </c>
      <c r="AA16" s="67">
        <v>9.5</v>
      </c>
      <c r="AB16" s="63">
        <f t="shared" ref="AB16:AB31" si="20">(Z16+AA16)/2</f>
        <v>8.9499999999999993</v>
      </c>
      <c r="AC16" s="68">
        <f t="shared" si="1"/>
        <v>57.800000000000004</v>
      </c>
      <c r="AD16" s="61">
        <f t="shared" si="2"/>
        <v>1.6779999999999999</v>
      </c>
      <c r="AE16" s="61">
        <f t="shared" si="3"/>
        <v>1.887</v>
      </c>
      <c r="AF16" s="62">
        <f t="shared" si="4"/>
        <v>1.7829999999999999</v>
      </c>
    </row>
    <row r="17" spans="2:32">
      <c r="B17" s="63">
        <v>9</v>
      </c>
      <c r="C17" s="64">
        <v>90</v>
      </c>
      <c r="D17" s="65">
        <v>90.8</v>
      </c>
      <c r="E17" s="71">
        <v>2.8</v>
      </c>
      <c r="F17" s="72">
        <v>3.3</v>
      </c>
      <c r="G17" s="63">
        <f t="shared" si="13"/>
        <v>3.05</v>
      </c>
      <c r="H17" s="68">
        <f t="shared" si="14"/>
        <v>83.9</v>
      </c>
      <c r="I17" s="61">
        <f t="shared" si="15"/>
        <v>0.73299999999999998</v>
      </c>
      <c r="J17" s="61">
        <f t="shared" si="16"/>
        <v>0.86599999999999999</v>
      </c>
      <c r="K17" s="62">
        <f t="shared" si="17"/>
        <v>0.79900000000000004</v>
      </c>
      <c r="L17" s="71">
        <v>4.4000000000000004</v>
      </c>
      <c r="M17" s="72">
        <v>5.0999999999999996</v>
      </c>
      <c r="N17" s="63">
        <f t="shared" si="18"/>
        <v>4.75</v>
      </c>
      <c r="O17" s="68">
        <f t="shared" si="9"/>
        <v>80.5</v>
      </c>
      <c r="P17" s="61">
        <f t="shared" si="10"/>
        <v>1.1299999999999999</v>
      </c>
      <c r="Q17" s="61">
        <f t="shared" si="11"/>
        <v>1.3109999999999999</v>
      </c>
      <c r="R17" s="62">
        <f t="shared" si="12"/>
        <v>1.2210000000000001</v>
      </c>
      <c r="S17" s="71">
        <v>6.4</v>
      </c>
      <c r="T17" s="72">
        <v>7.3</v>
      </c>
      <c r="U17" s="63">
        <f t="shared" si="19"/>
        <v>6.85</v>
      </c>
      <c r="V17" s="68">
        <f t="shared" si="5"/>
        <v>76.3</v>
      </c>
      <c r="W17" s="61">
        <f t="shared" si="6"/>
        <v>1.605</v>
      </c>
      <c r="X17" s="61">
        <f t="shared" si="7"/>
        <v>1.829</v>
      </c>
      <c r="Y17" s="62">
        <f t="shared" si="8"/>
        <v>1.7170000000000001</v>
      </c>
      <c r="Z17" s="71">
        <v>10.1</v>
      </c>
      <c r="AA17" s="72">
        <v>11.4</v>
      </c>
      <c r="AB17" s="63">
        <f t="shared" si="20"/>
        <v>10.75</v>
      </c>
      <c r="AC17" s="68">
        <f t="shared" si="1"/>
        <v>69.3</v>
      </c>
      <c r="AD17" s="61">
        <f t="shared" si="2"/>
        <v>2.4209999999999998</v>
      </c>
      <c r="AE17" s="61">
        <f t="shared" si="3"/>
        <v>2.7160000000000002</v>
      </c>
      <c r="AF17" s="62">
        <f t="shared" si="4"/>
        <v>2.569</v>
      </c>
    </row>
    <row r="18" spans="2:32">
      <c r="B18" s="63">
        <v>10</v>
      </c>
      <c r="C18" s="64">
        <v>110</v>
      </c>
      <c r="D18" s="65">
        <v>111</v>
      </c>
      <c r="E18" s="71">
        <v>3.4</v>
      </c>
      <c r="F18" s="72">
        <v>4</v>
      </c>
      <c r="G18" s="63">
        <f t="shared" si="13"/>
        <v>3.7</v>
      </c>
      <c r="H18" s="68">
        <f t="shared" si="14"/>
        <v>102.6</v>
      </c>
      <c r="I18" s="61">
        <f t="shared" si="15"/>
        <v>1.087</v>
      </c>
      <c r="J18" s="61">
        <f t="shared" si="16"/>
        <v>1.284</v>
      </c>
      <c r="K18" s="62">
        <f t="shared" si="17"/>
        <v>1.1859999999999999</v>
      </c>
      <c r="L18" s="71">
        <v>5.3</v>
      </c>
      <c r="M18" s="72">
        <v>6</v>
      </c>
      <c r="N18" s="63">
        <f t="shared" si="18"/>
        <v>5.65</v>
      </c>
      <c r="O18" s="68">
        <f t="shared" si="9"/>
        <v>98.7</v>
      </c>
      <c r="P18" s="61">
        <f t="shared" si="10"/>
        <v>1.665</v>
      </c>
      <c r="Q18" s="61">
        <f t="shared" si="11"/>
        <v>1.89</v>
      </c>
      <c r="R18" s="62">
        <f t="shared" si="12"/>
        <v>1.7769999999999999</v>
      </c>
      <c r="S18" s="71">
        <v>7.8</v>
      </c>
      <c r="T18" s="72">
        <v>8.8000000000000007</v>
      </c>
      <c r="U18" s="63">
        <f t="shared" si="19"/>
        <v>8.3000000000000007</v>
      </c>
      <c r="V18" s="68">
        <f t="shared" si="5"/>
        <v>93.4</v>
      </c>
      <c r="W18" s="61">
        <f t="shared" si="6"/>
        <v>2.3919999999999999</v>
      </c>
      <c r="X18" s="61">
        <f t="shared" si="7"/>
        <v>2.698</v>
      </c>
      <c r="Y18" s="62">
        <f t="shared" si="8"/>
        <v>2.5449999999999999</v>
      </c>
      <c r="Z18" s="71">
        <v>12.8</v>
      </c>
      <c r="AA18" s="72">
        <v>13.9</v>
      </c>
      <c r="AB18" s="63">
        <f t="shared" si="20"/>
        <v>13.350000000000001</v>
      </c>
      <c r="AC18" s="68">
        <f t="shared" si="1"/>
        <v>84.3</v>
      </c>
      <c r="AD18" s="61">
        <f t="shared" si="2"/>
        <v>3.7330000000000001</v>
      </c>
      <c r="AE18" s="61">
        <f t="shared" si="3"/>
        <v>4.0490000000000004</v>
      </c>
      <c r="AF18" s="62">
        <f t="shared" si="4"/>
        <v>3.891</v>
      </c>
    </row>
    <row r="19" spans="2:32">
      <c r="B19" s="63">
        <v>11</v>
      </c>
      <c r="C19" s="64">
        <v>125</v>
      </c>
      <c r="D19" s="65">
        <v>126.2</v>
      </c>
      <c r="E19" s="73">
        <v>3.9</v>
      </c>
      <c r="F19" s="74">
        <v>4.5</v>
      </c>
      <c r="G19" s="63">
        <f t="shared" si="13"/>
        <v>4.2</v>
      </c>
      <c r="H19" s="68">
        <f t="shared" si="14"/>
        <v>116.6</v>
      </c>
      <c r="I19" s="61">
        <f t="shared" si="15"/>
        <v>1.417</v>
      </c>
      <c r="J19" s="61">
        <f t="shared" si="16"/>
        <v>1.643</v>
      </c>
      <c r="K19" s="62">
        <f t="shared" si="17"/>
        <v>1.53</v>
      </c>
      <c r="L19" s="73">
        <v>6</v>
      </c>
      <c r="M19" s="74">
        <v>6.8</v>
      </c>
      <c r="N19" s="63">
        <f t="shared" si="18"/>
        <v>6.4</v>
      </c>
      <c r="O19" s="68">
        <f t="shared" si="9"/>
        <v>112.2</v>
      </c>
      <c r="P19" s="61">
        <f t="shared" si="10"/>
        <v>2.1419999999999999</v>
      </c>
      <c r="Q19" s="61">
        <f t="shared" si="11"/>
        <v>2.4359999999999999</v>
      </c>
      <c r="R19" s="62">
        <f t="shared" si="12"/>
        <v>2.2890000000000001</v>
      </c>
      <c r="S19" s="73">
        <v>8.9</v>
      </c>
      <c r="T19" s="74">
        <v>10</v>
      </c>
      <c r="U19" s="63">
        <f t="shared" si="19"/>
        <v>9.4499999999999993</v>
      </c>
      <c r="V19" s="68">
        <f t="shared" si="5"/>
        <v>106.1</v>
      </c>
      <c r="W19" s="61">
        <f t="shared" si="6"/>
        <v>3.1</v>
      </c>
      <c r="X19" s="61">
        <f t="shared" si="7"/>
        <v>3.4860000000000002</v>
      </c>
      <c r="Y19" s="62">
        <f t="shared" si="8"/>
        <v>3.2930000000000001</v>
      </c>
      <c r="Z19" s="73">
        <v>14.1</v>
      </c>
      <c r="AA19" s="74">
        <v>15.8</v>
      </c>
      <c r="AB19" s="63">
        <f t="shared" si="20"/>
        <v>14.95</v>
      </c>
      <c r="AC19" s="68">
        <f t="shared" si="1"/>
        <v>96.300000000000011</v>
      </c>
      <c r="AD19" s="61">
        <f t="shared" si="2"/>
        <v>4.6909999999999998</v>
      </c>
      <c r="AE19" s="61">
        <f t="shared" si="3"/>
        <v>5.2329999999999997</v>
      </c>
      <c r="AF19" s="62">
        <f t="shared" si="4"/>
        <v>4.9630000000000001</v>
      </c>
    </row>
    <row r="20" spans="2:32">
      <c r="B20" s="63">
        <v>12</v>
      </c>
      <c r="C20" s="75">
        <v>140</v>
      </c>
      <c r="D20" s="76">
        <v>141.30000000000001</v>
      </c>
      <c r="E20" s="73">
        <v>4.3</v>
      </c>
      <c r="F20" s="74">
        <v>5</v>
      </c>
      <c r="G20" s="63">
        <f t="shared" si="13"/>
        <v>4.6500000000000004</v>
      </c>
      <c r="H20" s="68">
        <f t="shared" si="14"/>
        <v>130.69999999999999</v>
      </c>
      <c r="I20" s="61">
        <f t="shared" si="15"/>
        <v>1.7509999999999999</v>
      </c>
      <c r="J20" s="61">
        <f t="shared" si="16"/>
        <v>2.0449999999999999</v>
      </c>
      <c r="K20" s="62">
        <f t="shared" si="17"/>
        <v>1.897</v>
      </c>
      <c r="L20" s="73">
        <v>6.8</v>
      </c>
      <c r="M20" s="74">
        <v>7.7</v>
      </c>
      <c r="N20" s="63">
        <f t="shared" si="18"/>
        <v>7.25</v>
      </c>
      <c r="O20" s="68">
        <f t="shared" si="9"/>
        <v>125.5</v>
      </c>
      <c r="P20" s="61">
        <f t="shared" si="10"/>
        <v>2.7170000000000001</v>
      </c>
      <c r="Q20" s="61">
        <f t="shared" si="11"/>
        <v>3.0859999999999999</v>
      </c>
      <c r="R20" s="62">
        <f t="shared" si="12"/>
        <v>2.9020000000000001</v>
      </c>
      <c r="S20" s="73">
        <v>9.9</v>
      </c>
      <c r="T20" s="74">
        <v>11.1</v>
      </c>
      <c r="U20" s="63">
        <f t="shared" si="19"/>
        <v>10.5</v>
      </c>
      <c r="V20" s="68">
        <f t="shared" si="5"/>
        <v>119</v>
      </c>
      <c r="W20" s="61">
        <f t="shared" si="6"/>
        <v>3.8639999999999999</v>
      </c>
      <c r="X20" s="61">
        <f t="shared" si="7"/>
        <v>4.3360000000000003</v>
      </c>
      <c r="Y20" s="62">
        <f t="shared" si="8"/>
        <v>4.0999999999999996</v>
      </c>
      <c r="Z20" s="73">
        <v>15.8</v>
      </c>
      <c r="AA20" s="74">
        <v>17.600000000000001</v>
      </c>
      <c r="AB20" s="63">
        <f t="shared" si="20"/>
        <v>16.700000000000003</v>
      </c>
      <c r="AC20" s="68">
        <f t="shared" si="1"/>
        <v>107.9</v>
      </c>
      <c r="AD20" s="61">
        <f t="shared" si="2"/>
        <v>5.8879999999999999</v>
      </c>
      <c r="AE20" s="61">
        <f t="shared" si="3"/>
        <v>6.532</v>
      </c>
      <c r="AF20" s="62">
        <f t="shared" si="4"/>
        <v>6.21</v>
      </c>
    </row>
    <row r="21" spans="2:32">
      <c r="B21" s="63">
        <v>13</v>
      </c>
      <c r="C21" s="75">
        <v>160</v>
      </c>
      <c r="D21" s="76">
        <v>161.5</v>
      </c>
      <c r="E21" s="73">
        <v>4.9000000000000004</v>
      </c>
      <c r="F21" s="74">
        <v>5.6</v>
      </c>
      <c r="G21" s="63">
        <f t="shared" si="13"/>
        <v>5.25</v>
      </c>
      <c r="H21" s="68">
        <f t="shared" si="14"/>
        <v>149.5</v>
      </c>
      <c r="I21" s="61">
        <f t="shared" si="15"/>
        <v>2.2799999999999998</v>
      </c>
      <c r="J21" s="61">
        <f t="shared" si="16"/>
        <v>2.6190000000000002</v>
      </c>
      <c r="K21" s="62">
        <f t="shared" si="17"/>
        <v>2.4489999999999998</v>
      </c>
      <c r="L21" s="73">
        <v>7.8</v>
      </c>
      <c r="M21" s="74">
        <v>8.8000000000000007</v>
      </c>
      <c r="N21" s="63">
        <f t="shared" si="18"/>
        <v>8.3000000000000007</v>
      </c>
      <c r="O21" s="68">
        <f t="shared" si="9"/>
        <v>143.4</v>
      </c>
      <c r="P21" s="61">
        <f t="shared" si="10"/>
        <v>3.5619999999999998</v>
      </c>
      <c r="Q21" s="61">
        <f t="shared" si="11"/>
        <v>4.032</v>
      </c>
      <c r="R21" s="62">
        <f t="shared" si="12"/>
        <v>3.7959999999999998</v>
      </c>
      <c r="S21" s="73">
        <v>11.3</v>
      </c>
      <c r="T21" s="74">
        <v>12.7</v>
      </c>
      <c r="U21" s="63">
        <f t="shared" si="19"/>
        <v>12</v>
      </c>
      <c r="V21" s="68">
        <f t="shared" si="5"/>
        <v>136</v>
      </c>
      <c r="W21" s="61">
        <f t="shared" si="6"/>
        <v>5.0410000000000004</v>
      </c>
      <c r="X21" s="61">
        <f t="shared" si="7"/>
        <v>5.67</v>
      </c>
      <c r="Y21" s="62">
        <f t="shared" si="8"/>
        <v>5.3550000000000004</v>
      </c>
      <c r="Z21" s="73">
        <v>18</v>
      </c>
      <c r="AA21" s="74">
        <v>20</v>
      </c>
      <c r="AB21" s="63">
        <f t="shared" si="20"/>
        <v>19</v>
      </c>
      <c r="AC21" s="68">
        <f t="shared" si="1"/>
        <v>123.5</v>
      </c>
      <c r="AD21" s="61">
        <f t="shared" si="2"/>
        <v>7.6689999999999996</v>
      </c>
      <c r="AE21" s="61">
        <f t="shared" si="3"/>
        <v>8.4909999999999997</v>
      </c>
      <c r="AF21" s="62">
        <f t="shared" si="4"/>
        <v>8.08</v>
      </c>
    </row>
    <row r="22" spans="2:32">
      <c r="B22" s="63">
        <v>14</v>
      </c>
      <c r="C22" s="75">
        <v>180</v>
      </c>
      <c r="D22" s="76">
        <v>181.7</v>
      </c>
      <c r="E22" s="73">
        <v>5.6</v>
      </c>
      <c r="F22" s="74">
        <v>6.4</v>
      </c>
      <c r="G22" s="63">
        <f t="shared" si="13"/>
        <v>6</v>
      </c>
      <c r="H22" s="68">
        <f t="shared" si="14"/>
        <v>168</v>
      </c>
      <c r="I22" s="61">
        <f t="shared" si="15"/>
        <v>2.93</v>
      </c>
      <c r="J22" s="61">
        <f t="shared" si="16"/>
        <v>3.3660000000000001</v>
      </c>
      <c r="K22" s="62">
        <f t="shared" si="17"/>
        <v>3.1480000000000001</v>
      </c>
      <c r="L22" s="73">
        <v>8.6999999999999993</v>
      </c>
      <c r="M22" s="74">
        <v>9.8000000000000007</v>
      </c>
      <c r="N22" s="63">
        <f t="shared" si="18"/>
        <v>9.25</v>
      </c>
      <c r="O22" s="68">
        <f t="shared" si="9"/>
        <v>161.5</v>
      </c>
      <c r="P22" s="61">
        <f t="shared" si="10"/>
        <v>4.4710000000000001</v>
      </c>
      <c r="Q22" s="61">
        <f t="shared" si="11"/>
        <v>5.0540000000000003</v>
      </c>
      <c r="R22" s="62">
        <f t="shared" si="12"/>
        <v>4.7619999999999996</v>
      </c>
      <c r="S22" s="73">
        <v>12.8</v>
      </c>
      <c r="T22" s="74">
        <v>14.3</v>
      </c>
      <c r="U22" s="63">
        <f t="shared" si="19"/>
        <v>13.55</v>
      </c>
      <c r="V22" s="68">
        <f t="shared" si="5"/>
        <v>152.9</v>
      </c>
      <c r="W22" s="61">
        <f t="shared" si="6"/>
        <v>6.4210000000000003</v>
      </c>
      <c r="X22" s="61">
        <f t="shared" si="7"/>
        <v>7.1820000000000004</v>
      </c>
      <c r="Y22" s="62">
        <f t="shared" si="8"/>
        <v>6.8010000000000002</v>
      </c>
      <c r="Z22" s="73">
        <v>20.3</v>
      </c>
      <c r="AA22" s="74">
        <v>22.6</v>
      </c>
      <c r="AB22" s="63">
        <f t="shared" si="20"/>
        <v>21.450000000000003</v>
      </c>
      <c r="AC22" s="68">
        <f t="shared" si="1"/>
        <v>138.79999999999998</v>
      </c>
      <c r="AD22" s="61">
        <f t="shared" si="2"/>
        <v>9.7260000000000009</v>
      </c>
      <c r="AE22" s="61">
        <f t="shared" si="3"/>
        <v>10.788</v>
      </c>
      <c r="AF22" s="62">
        <f t="shared" si="4"/>
        <v>10.257999999999999</v>
      </c>
    </row>
    <row r="23" spans="2:32">
      <c r="B23" s="63">
        <v>15</v>
      </c>
      <c r="C23" s="75">
        <v>200</v>
      </c>
      <c r="D23" s="76">
        <v>201.8</v>
      </c>
      <c r="E23" s="73">
        <v>6.2</v>
      </c>
      <c r="F23" s="74">
        <v>7.1</v>
      </c>
      <c r="G23" s="63">
        <f t="shared" si="13"/>
        <v>6.65</v>
      </c>
      <c r="H23" s="68">
        <f t="shared" si="14"/>
        <v>186.7</v>
      </c>
      <c r="I23" s="61">
        <f t="shared" si="15"/>
        <v>3.605</v>
      </c>
      <c r="J23" s="61">
        <f t="shared" si="16"/>
        <v>4.1470000000000002</v>
      </c>
      <c r="K23" s="62">
        <f t="shared" si="17"/>
        <v>3.8759999999999999</v>
      </c>
      <c r="L23" s="73">
        <v>9.6999999999999993</v>
      </c>
      <c r="M23" s="74">
        <v>10.9</v>
      </c>
      <c r="N23" s="63">
        <f t="shared" si="18"/>
        <v>10.3</v>
      </c>
      <c r="O23" s="68">
        <f t="shared" si="9"/>
        <v>179.4</v>
      </c>
      <c r="P23" s="61">
        <f t="shared" si="10"/>
        <v>5.5380000000000003</v>
      </c>
      <c r="Q23" s="61">
        <f t="shared" si="11"/>
        <v>6.2430000000000003</v>
      </c>
      <c r="R23" s="62">
        <f t="shared" si="12"/>
        <v>5.89</v>
      </c>
      <c r="S23" s="73">
        <v>14.2</v>
      </c>
      <c r="T23" s="74">
        <v>15.9</v>
      </c>
      <c r="U23" s="63">
        <f t="shared" si="19"/>
        <v>15.05</v>
      </c>
      <c r="V23" s="68">
        <f t="shared" si="5"/>
        <v>169.9</v>
      </c>
      <c r="W23" s="61">
        <f t="shared" si="6"/>
        <v>7.9160000000000004</v>
      </c>
      <c r="X23" s="61">
        <f t="shared" si="7"/>
        <v>8.8680000000000003</v>
      </c>
      <c r="Y23" s="62">
        <f t="shared" si="8"/>
        <v>8.3919999999999995</v>
      </c>
      <c r="Z23" s="73">
        <v>22.5</v>
      </c>
      <c r="AA23" s="74">
        <v>25</v>
      </c>
      <c r="AB23" s="63">
        <f t="shared" si="20"/>
        <v>23.75</v>
      </c>
      <c r="AC23" s="68">
        <f t="shared" si="1"/>
        <v>154.30000000000001</v>
      </c>
      <c r="AD23" s="61">
        <f t="shared" si="2"/>
        <v>11.981999999999999</v>
      </c>
      <c r="AE23" s="61">
        <f t="shared" si="3"/>
        <v>13.260999999999999</v>
      </c>
      <c r="AF23" s="62">
        <f t="shared" si="4"/>
        <v>12.622999999999999</v>
      </c>
    </row>
    <row r="24" spans="2:32">
      <c r="B24" s="63">
        <v>16</v>
      </c>
      <c r="C24" s="75">
        <v>225</v>
      </c>
      <c r="D24" s="76">
        <v>227</v>
      </c>
      <c r="E24" s="73">
        <v>6.9</v>
      </c>
      <c r="F24" s="74">
        <v>7.8</v>
      </c>
      <c r="G24" s="63">
        <f t="shared" si="13"/>
        <v>7.35</v>
      </c>
      <c r="H24" s="68">
        <f t="shared" si="14"/>
        <v>210.3</v>
      </c>
      <c r="I24" s="61">
        <f t="shared" si="15"/>
        <v>4.5149999999999997</v>
      </c>
      <c r="J24" s="61">
        <f t="shared" si="16"/>
        <v>5.13</v>
      </c>
      <c r="K24" s="62">
        <f t="shared" si="17"/>
        <v>4.8220000000000001</v>
      </c>
      <c r="L24" s="73">
        <v>10.9</v>
      </c>
      <c r="M24" s="74">
        <v>12.2</v>
      </c>
      <c r="N24" s="63">
        <f t="shared" si="18"/>
        <v>11.55</v>
      </c>
      <c r="O24" s="68">
        <f t="shared" si="9"/>
        <v>201.9</v>
      </c>
      <c r="P24" s="61">
        <f t="shared" si="10"/>
        <v>7.0019999999999998</v>
      </c>
      <c r="Q24" s="61">
        <f t="shared" si="11"/>
        <v>7.8620000000000001</v>
      </c>
      <c r="R24" s="62">
        <f t="shared" si="12"/>
        <v>7.431</v>
      </c>
      <c r="S24" s="73">
        <v>15.9</v>
      </c>
      <c r="T24" s="74">
        <v>17.7</v>
      </c>
      <c r="U24" s="63">
        <f t="shared" si="19"/>
        <v>16.8</v>
      </c>
      <c r="V24" s="68">
        <f t="shared" si="5"/>
        <v>191.4</v>
      </c>
      <c r="W24" s="61">
        <f t="shared" si="6"/>
        <v>9.9749999999999996</v>
      </c>
      <c r="X24" s="61">
        <f t="shared" si="7"/>
        <v>11.115</v>
      </c>
      <c r="Y24" s="62">
        <f t="shared" si="8"/>
        <v>10.544</v>
      </c>
      <c r="Z24" s="73">
        <v>25.4</v>
      </c>
      <c r="AA24" s="74">
        <v>28.2</v>
      </c>
      <c r="AB24" s="63">
        <f t="shared" si="20"/>
        <v>26.799999999999997</v>
      </c>
      <c r="AC24" s="68">
        <f t="shared" si="1"/>
        <v>173.4</v>
      </c>
      <c r="AD24" s="61">
        <f t="shared" si="2"/>
        <v>15.211</v>
      </c>
      <c r="AE24" s="61">
        <f t="shared" si="3"/>
        <v>16.82</v>
      </c>
      <c r="AF24" s="62">
        <f t="shared" si="4"/>
        <v>16.016999999999999</v>
      </c>
    </row>
    <row r="25" spans="2:32">
      <c r="B25" s="63">
        <v>17</v>
      </c>
      <c r="C25" s="75">
        <v>250</v>
      </c>
      <c r="D25" s="76">
        <v>252.3</v>
      </c>
      <c r="E25" s="73">
        <v>7.7</v>
      </c>
      <c r="F25" s="74">
        <v>8.8000000000000007</v>
      </c>
      <c r="G25" s="63">
        <f t="shared" si="13"/>
        <v>8.25</v>
      </c>
      <c r="H25" s="68">
        <f t="shared" si="14"/>
        <v>233.5</v>
      </c>
      <c r="I25" s="61">
        <f t="shared" si="15"/>
        <v>5.5979999999999999</v>
      </c>
      <c r="J25" s="61">
        <f t="shared" si="16"/>
        <v>6.4290000000000003</v>
      </c>
      <c r="K25" s="62">
        <f t="shared" si="17"/>
        <v>6.0119999999999996</v>
      </c>
      <c r="L25" s="73">
        <v>12.1</v>
      </c>
      <c r="M25" s="74">
        <v>13.6</v>
      </c>
      <c r="N25" s="63">
        <f t="shared" si="18"/>
        <v>12.85</v>
      </c>
      <c r="O25" s="68">
        <f t="shared" si="9"/>
        <v>224.3</v>
      </c>
      <c r="P25" s="61">
        <f t="shared" si="10"/>
        <v>8.6359999999999992</v>
      </c>
      <c r="Q25" s="61">
        <f t="shared" si="11"/>
        <v>9.74</v>
      </c>
      <c r="R25" s="62">
        <f t="shared" si="12"/>
        <v>9.1869999999999994</v>
      </c>
      <c r="S25" s="73">
        <v>17.7</v>
      </c>
      <c r="T25" s="74">
        <v>19.7</v>
      </c>
      <c r="U25" s="63">
        <f t="shared" si="19"/>
        <v>18.7</v>
      </c>
      <c r="V25" s="68">
        <f t="shared" si="5"/>
        <v>212.6</v>
      </c>
      <c r="W25" s="61">
        <f t="shared" si="6"/>
        <v>12.336</v>
      </c>
      <c r="X25" s="61">
        <f t="shared" si="7"/>
        <v>13.747999999999999</v>
      </c>
      <c r="Y25" s="62">
        <f t="shared" si="8"/>
        <v>13.041</v>
      </c>
      <c r="Z25" s="73">
        <v>28.2</v>
      </c>
      <c r="AA25" s="74">
        <v>31.3</v>
      </c>
      <c r="AB25" s="63">
        <f t="shared" si="20"/>
        <v>29.75</v>
      </c>
      <c r="AC25" s="68">
        <f t="shared" si="1"/>
        <v>192.8</v>
      </c>
      <c r="AD25" s="61">
        <f t="shared" si="2"/>
        <v>18.765999999999998</v>
      </c>
      <c r="AE25" s="61">
        <f t="shared" si="3"/>
        <v>20.753</v>
      </c>
      <c r="AF25" s="62">
        <f t="shared" si="4"/>
        <v>19.760999999999999</v>
      </c>
    </row>
    <row r="26" spans="2:32">
      <c r="B26" s="63">
        <v>18</v>
      </c>
      <c r="C26" s="75">
        <v>280</v>
      </c>
      <c r="D26" s="76">
        <v>282.60000000000002</v>
      </c>
      <c r="E26" s="73">
        <v>8.6</v>
      </c>
      <c r="F26" s="74">
        <v>9.6999999999999993</v>
      </c>
      <c r="G26" s="63">
        <f t="shared" si="13"/>
        <v>9.1499999999999986</v>
      </c>
      <c r="H26" s="68">
        <f t="shared" si="14"/>
        <v>261.7</v>
      </c>
      <c r="I26" s="61">
        <f t="shared" si="15"/>
        <v>7.0030000000000001</v>
      </c>
      <c r="J26" s="61">
        <f t="shared" si="16"/>
        <v>7.9420000000000002</v>
      </c>
      <c r="K26" s="62">
        <f t="shared" si="17"/>
        <v>7.4710000000000001</v>
      </c>
      <c r="L26" s="73">
        <v>13.5</v>
      </c>
      <c r="M26" s="74">
        <v>15.1</v>
      </c>
      <c r="N26" s="63">
        <f t="shared" si="18"/>
        <v>14.3</v>
      </c>
      <c r="O26" s="68">
        <f t="shared" si="9"/>
        <v>251.4</v>
      </c>
      <c r="P26" s="61">
        <f t="shared" si="10"/>
        <v>10.794</v>
      </c>
      <c r="Q26" s="61">
        <f t="shared" si="11"/>
        <v>12.119</v>
      </c>
      <c r="R26" s="62">
        <f t="shared" si="12"/>
        <v>11.455</v>
      </c>
      <c r="S26" s="73">
        <v>19.8</v>
      </c>
      <c r="T26" s="74">
        <v>22</v>
      </c>
      <c r="U26" s="63">
        <f t="shared" si="19"/>
        <v>20.9</v>
      </c>
      <c r="V26" s="68">
        <f t="shared" si="5"/>
        <v>238.2</v>
      </c>
      <c r="W26" s="61">
        <f t="shared" si="6"/>
        <v>15.457000000000001</v>
      </c>
      <c r="X26" s="61">
        <f t="shared" si="7"/>
        <v>17.201000000000001</v>
      </c>
      <c r="Y26" s="62">
        <f t="shared" si="8"/>
        <v>16.327999999999999</v>
      </c>
      <c r="Z26" s="73">
        <v>31.5</v>
      </c>
      <c r="AA26" s="74">
        <v>34.9</v>
      </c>
      <c r="AB26" s="63">
        <f t="shared" si="20"/>
        <v>33.200000000000003</v>
      </c>
      <c r="AC26" s="68">
        <f t="shared" si="1"/>
        <v>216.20000000000002</v>
      </c>
      <c r="AD26" s="61">
        <f t="shared" si="2"/>
        <v>23.484999999999999</v>
      </c>
      <c r="AE26" s="61">
        <f t="shared" si="3"/>
        <v>25.936</v>
      </c>
      <c r="AF26" s="62">
        <f t="shared" si="4"/>
        <v>24.713000000000001</v>
      </c>
    </row>
    <row r="27" spans="2:32">
      <c r="B27" s="63">
        <v>19</v>
      </c>
      <c r="C27" s="75">
        <v>315</v>
      </c>
      <c r="D27" s="76">
        <v>317.89999999999998</v>
      </c>
      <c r="E27" s="73">
        <v>9.6999999999999993</v>
      </c>
      <c r="F27" s="74">
        <v>10.8</v>
      </c>
      <c r="G27" s="63">
        <f t="shared" si="13"/>
        <v>10.25</v>
      </c>
      <c r="H27" s="68">
        <f t="shared" si="14"/>
        <v>294.5</v>
      </c>
      <c r="I27" s="61">
        <f t="shared" si="15"/>
        <v>8.8849999999999998</v>
      </c>
      <c r="J27" s="61">
        <f t="shared" si="16"/>
        <v>9.9510000000000005</v>
      </c>
      <c r="K27" s="62">
        <f t="shared" si="17"/>
        <v>9.4160000000000004</v>
      </c>
      <c r="L27" s="73">
        <v>15.2</v>
      </c>
      <c r="M27" s="74">
        <v>17</v>
      </c>
      <c r="N27" s="63">
        <f t="shared" si="18"/>
        <v>16.100000000000001</v>
      </c>
      <c r="O27" s="68">
        <f t="shared" si="9"/>
        <v>282.8</v>
      </c>
      <c r="P27" s="61">
        <f t="shared" si="10"/>
        <v>13.672000000000001</v>
      </c>
      <c r="Q27" s="61">
        <f t="shared" si="11"/>
        <v>15.347</v>
      </c>
      <c r="R27" s="62">
        <f t="shared" si="12"/>
        <v>14.507999999999999</v>
      </c>
      <c r="S27" s="73">
        <v>22.3</v>
      </c>
      <c r="T27" s="74">
        <v>24.8</v>
      </c>
      <c r="U27" s="63">
        <f t="shared" si="19"/>
        <v>23.55</v>
      </c>
      <c r="V27" s="68">
        <f t="shared" si="5"/>
        <v>267.89999999999998</v>
      </c>
      <c r="W27" s="61">
        <f t="shared" si="6"/>
        <v>19.582999999999998</v>
      </c>
      <c r="X27" s="61">
        <f t="shared" si="7"/>
        <v>21.808</v>
      </c>
      <c r="Y27" s="62">
        <f t="shared" si="8"/>
        <v>20.695</v>
      </c>
      <c r="Z27" s="73">
        <v>35.4</v>
      </c>
      <c r="AA27" s="74">
        <v>39.200000000000003</v>
      </c>
      <c r="AB27" s="63">
        <f t="shared" si="20"/>
        <v>37.299999999999997</v>
      </c>
      <c r="AC27" s="68">
        <f t="shared" si="1"/>
        <v>243.29999999999998</v>
      </c>
      <c r="AD27" s="61">
        <f t="shared" si="2"/>
        <v>29.696000000000002</v>
      </c>
      <c r="AE27" s="61">
        <f t="shared" si="3"/>
        <v>32.777999999999999</v>
      </c>
      <c r="AF27" s="62">
        <f t="shared" si="4"/>
        <v>31.239000000000001</v>
      </c>
    </row>
    <row r="28" spans="2:32">
      <c r="B28" s="63">
        <v>20</v>
      </c>
      <c r="C28" s="75">
        <v>355</v>
      </c>
      <c r="D28" s="76">
        <v>358.2</v>
      </c>
      <c r="E28" s="73">
        <v>10.9</v>
      </c>
      <c r="F28" s="74">
        <v>12.2</v>
      </c>
      <c r="G28" s="63">
        <f t="shared" si="13"/>
        <v>11.55</v>
      </c>
      <c r="H28" s="68">
        <f t="shared" si="14"/>
        <v>331.9</v>
      </c>
      <c r="I28" s="61">
        <f t="shared" si="15"/>
        <v>11.253</v>
      </c>
      <c r="J28" s="61">
        <f t="shared" si="16"/>
        <v>12.664999999999999</v>
      </c>
      <c r="K28" s="62">
        <f t="shared" si="17"/>
        <v>11.957000000000001</v>
      </c>
      <c r="L28" s="73">
        <v>17.100000000000001</v>
      </c>
      <c r="M28" s="74">
        <v>19.100000000000001</v>
      </c>
      <c r="N28" s="63">
        <f t="shared" si="18"/>
        <v>18.100000000000001</v>
      </c>
      <c r="O28" s="68">
        <f t="shared" si="9"/>
        <v>318.8</v>
      </c>
      <c r="P28" s="61">
        <f t="shared" si="10"/>
        <v>17.335999999999999</v>
      </c>
      <c r="Q28" s="61">
        <f t="shared" si="11"/>
        <v>19.431999999999999</v>
      </c>
      <c r="R28" s="62">
        <f t="shared" si="12"/>
        <v>18.382000000000001</v>
      </c>
      <c r="S28" s="73">
        <v>25.1</v>
      </c>
      <c r="T28" s="74">
        <v>27.9</v>
      </c>
      <c r="U28" s="63">
        <f t="shared" si="19"/>
        <v>26.5</v>
      </c>
      <c r="V28" s="68">
        <f t="shared" si="5"/>
        <v>302</v>
      </c>
      <c r="W28" s="61">
        <f t="shared" si="6"/>
        <v>24.843</v>
      </c>
      <c r="X28" s="61">
        <f t="shared" si="7"/>
        <v>27.648</v>
      </c>
      <c r="Y28" s="62">
        <f t="shared" si="8"/>
        <v>26.245000000000001</v>
      </c>
      <c r="Z28" s="73">
        <v>39.9</v>
      </c>
      <c r="AA28" s="74">
        <v>44.1</v>
      </c>
      <c r="AB28" s="63">
        <f t="shared" si="20"/>
        <v>42</v>
      </c>
      <c r="AC28" s="68">
        <f t="shared" si="1"/>
        <v>274.2</v>
      </c>
      <c r="AD28" s="61">
        <f t="shared" si="2"/>
        <v>37.72</v>
      </c>
      <c r="AE28" s="61">
        <f t="shared" si="3"/>
        <v>41.558</v>
      </c>
      <c r="AF28" s="62">
        <f t="shared" si="4"/>
        <v>39.643000000000001</v>
      </c>
    </row>
    <row r="29" spans="2:32">
      <c r="B29" s="63">
        <v>21</v>
      </c>
      <c r="C29" s="75">
        <v>400</v>
      </c>
      <c r="D29" s="76">
        <v>403.6</v>
      </c>
      <c r="E29" s="66">
        <v>12.3</v>
      </c>
      <c r="F29" s="67">
        <v>13.8</v>
      </c>
      <c r="G29" s="63">
        <f t="shared" si="13"/>
        <v>13.05</v>
      </c>
      <c r="H29" s="68">
        <f t="shared" si="14"/>
        <v>373.9</v>
      </c>
      <c r="I29" s="61">
        <f t="shared" si="15"/>
        <v>14.307</v>
      </c>
      <c r="J29" s="61">
        <f t="shared" si="16"/>
        <v>16.138999999999999</v>
      </c>
      <c r="K29" s="62">
        <f t="shared" si="17"/>
        <v>15.221</v>
      </c>
      <c r="L29" s="66">
        <v>19.3</v>
      </c>
      <c r="M29" s="67">
        <v>21.5</v>
      </c>
      <c r="N29" s="63">
        <f t="shared" si="18"/>
        <v>20.399999999999999</v>
      </c>
      <c r="O29" s="68">
        <f t="shared" si="9"/>
        <v>359.2</v>
      </c>
      <c r="P29" s="61">
        <f t="shared" si="10"/>
        <v>22.044</v>
      </c>
      <c r="Q29" s="61">
        <f t="shared" si="11"/>
        <v>24.646999999999998</v>
      </c>
      <c r="R29" s="62">
        <f t="shared" si="12"/>
        <v>23.343</v>
      </c>
      <c r="S29" s="66">
        <v>28.3</v>
      </c>
      <c r="T29" s="67">
        <v>31.4</v>
      </c>
      <c r="U29" s="63">
        <f t="shared" si="19"/>
        <v>29.85</v>
      </c>
      <c r="V29" s="68">
        <f t="shared" si="5"/>
        <v>340.3</v>
      </c>
      <c r="W29" s="61">
        <f t="shared" si="6"/>
        <v>31.56</v>
      </c>
      <c r="X29" s="61">
        <f t="shared" si="7"/>
        <v>35.064</v>
      </c>
      <c r="Y29" s="62">
        <f t="shared" si="8"/>
        <v>33.311</v>
      </c>
      <c r="Z29" s="66">
        <v>45</v>
      </c>
      <c r="AA29" s="67">
        <v>49.7</v>
      </c>
      <c r="AB29" s="63">
        <f t="shared" si="20"/>
        <v>47.35</v>
      </c>
      <c r="AC29" s="68">
        <f t="shared" si="1"/>
        <v>308.90000000000003</v>
      </c>
      <c r="AD29" s="61">
        <f t="shared" si="2"/>
        <v>47.929000000000002</v>
      </c>
      <c r="AE29" s="61">
        <f t="shared" si="3"/>
        <v>52.77</v>
      </c>
      <c r="AF29" s="62">
        <f t="shared" si="4"/>
        <v>50.353000000000002</v>
      </c>
    </row>
    <row r="30" spans="2:32">
      <c r="B30" s="63">
        <v>22</v>
      </c>
      <c r="C30" s="75">
        <v>450</v>
      </c>
      <c r="D30" s="76">
        <v>454.1</v>
      </c>
      <c r="E30" s="66">
        <v>13.8</v>
      </c>
      <c r="F30" s="67">
        <v>15.4</v>
      </c>
      <c r="G30" s="63">
        <f t="shared" si="13"/>
        <v>14.600000000000001</v>
      </c>
      <c r="H30" s="68">
        <f t="shared" si="14"/>
        <v>420.8</v>
      </c>
      <c r="I30" s="61">
        <f t="shared" si="15"/>
        <v>18.059999999999999</v>
      </c>
      <c r="J30" s="61">
        <f t="shared" si="16"/>
        <v>20.268999999999998</v>
      </c>
      <c r="K30" s="62">
        <f t="shared" si="17"/>
        <v>19.161999999999999</v>
      </c>
      <c r="L30" s="66">
        <v>21.7</v>
      </c>
      <c r="M30" s="67">
        <v>24.1</v>
      </c>
      <c r="N30" s="63">
        <f t="shared" si="18"/>
        <v>22.9</v>
      </c>
      <c r="O30" s="68">
        <f t="shared" si="9"/>
        <v>404.2</v>
      </c>
      <c r="P30" s="61">
        <f t="shared" si="10"/>
        <v>27.884</v>
      </c>
      <c r="Q30" s="61">
        <f t="shared" si="11"/>
        <v>31.091000000000001</v>
      </c>
      <c r="R30" s="62">
        <f t="shared" si="12"/>
        <v>29.484999999999999</v>
      </c>
      <c r="S30" s="66">
        <v>31.8</v>
      </c>
      <c r="T30" s="67">
        <v>35.200000000000003</v>
      </c>
      <c r="U30" s="63">
        <f t="shared" si="19"/>
        <v>33.5</v>
      </c>
      <c r="V30" s="68">
        <f t="shared" si="5"/>
        <v>383</v>
      </c>
      <c r="W30" s="61">
        <f t="shared" si="6"/>
        <v>39.899000000000001</v>
      </c>
      <c r="X30" s="61">
        <f t="shared" si="7"/>
        <v>44.238999999999997</v>
      </c>
      <c r="Y30" s="62">
        <f t="shared" si="8"/>
        <v>42.067</v>
      </c>
      <c r="Z30" s="66">
        <v>50.5</v>
      </c>
      <c r="AA30" s="67">
        <v>55.8</v>
      </c>
      <c r="AB30" s="63">
        <f t="shared" si="20"/>
        <v>53.15</v>
      </c>
      <c r="AC30" s="68">
        <f t="shared" si="1"/>
        <v>347.8</v>
      </c>
      <c r="AD30" s="61">
        <f t="shared" si="2"/>
        <v>60.529000000000003</v>
      </c>
      <c r="AE30" s="61">
        <f t="shared" si="3"/>
        <v>66.680000000000007</v>
      </c>
      <c r="AF30" s="62">
        <f t="shared" si="4"/>
        <v>63.609000000000002</v>
      </c>
    </row>
    <row r="31" spans="2:32" ht="13.5" thickBot="1">
      <c r="B31" s="43">
        <v>23</v>
      </c>
      <c r="C31" s="77">
        <v>500</v>
      </c>
      <c r="D31" s="78">
        <v>504.5</v>
      </c>
      <c r="E31" s="79">
        <v>15.4</v>
      </c>
      <c r="F31" s="80">
        <v>17.3</v>
      </c>
      <c r="G31" s="81">
        <f t="shared" si="13"/>
        <v>16.350000000000001</v>
      </c>
      <c r="H31" s="68">
        <f t="shared" si="14"/>
        <v>467.3</v>
      </c>
      <c r="I31" s="61">
        <f>($C31-E31)*PI()*E31*955/(1000000)</f>
        <v>22.390169169564832</v>
      </c>
      <c r="J31" s="61">
        <f>($D31-F31)*PI()*F31*955/(1000000)</f>
        <v>25.287542578405446</v>
      </c>
      <c r="K31" s="62">
        <f>((($C31+$D31)/2-G31)*G31*955*PI())/1000000</f>
        <v>23.835150601069682</v>
      </c>
      <c r="L31" s="79">
        <v>24.1</v>
      </c>
      <c r="M31" s="80">
        <v>26.8</v>
      </c>
      <c r="N31" s="81">
        <f t="shared" si="18"/>
        <v>25.450000000000003</v>
      </c>
      <c r="O31" s="68">
        <f t="shared" si="9"/>
        <v>449.1</v>
      </c>
      <c r="P31" s="61">
        <f t="shared" si="10"/>
        <v>34.409999999999997</v>
      </c>
      <c r="Q31" s="61">
        <f t="shared" si="11"/>
        <v>38.409999999999997</v>
      </c>
      <c r="R31" s="62">
        <f t="shared" si="12"/>
        <v>36.405999999999999</v>
      </c>
      <c r="S31" s="79">
        <v>35.299999999999997</v>
      </c>
      <c r="T31" s="80">
        <v>39.1</v>
      </c>
      <c r="U31" s="81">
        <f t="shared" si="19"/>
        <v>37.200000000000003</v>
      </c>
      <c r="V31" s="68">
        <f t="shared" si="5"/>
        <v>425.6</v>
      </c>
      <c r="W31" s="61">
        <f t="shared" si="6"/>
        <v>49.215000000000003</v>
      </c>
      <c r="X31" s="61">
        <f t="shared" si="7"/>
        <v>54.594999999999999</v>
      </c>
      <c r="Y31" s="62">
        <f t="shared" si="8"/>
        <v>51.902999999999999</v>
      </c>
      <c r="Z31" s="79">
        <v>56.3</v>
      </c>
      <c r="AA31" s="80">
        <v>62.2</v>
      </c>
      <c r="AB31" s="81">
        <f t="shared" si="20"/>
        <v>59.25</v>
      </c>
      <c r="AC31" s="82">
        <f t="shared" si="1"/>
        <v>386</v>
      </c>
      <c r="AD31" s="61">
        <f t="shared" si="2"/>
        <v>74.945999999999998</v>
      </c>
      <c r="AE31" s="61">
        <f t="shared" si="3"/>
        <v>82.539000000000001</v>
      </c>
      <c r="AF31" s="62">
        <f t="shared" si="4"/>
        <v>78.748999999999995</v>
      </c>
    </row>
    <row r="32" spans="2:32" ht="13.5" thickBot="1">
      <c r="B32" s="630" t="s">
        <v>399</v>
      </c>
      <c r="C32" s="631"/>
      <c r="D32" s="632"/>
      <c r="E32" s="627" t="s">
        <v>402</v>
      </c>
      <c r="F32" s="628"/>
      <c r="G32" s="628"/>
      <c r="H32" s="628"/>
      <c r="I32" s="628"/>
      <c r="J32" s="628"/>
      <c r="K32" s="629"/>
      <c r="L32" s="627" t="s">
        <v>401</v>
      </c>
      <c r="M32" s="628"/>
      <c r="N32" s="628"/>
      <c r="O32" s="628"/>
      <c r="P32" s="628"/>
      <c r="Q32" s="628"/>
      <c r="R32" s="629"/>
      <c r="S32" s="627" t="s">
        <v>409</v>
      </c>
      <c r="T32" s="628"/>
      <c r="U32" s="628"/>
      <c r="V32" s="628"/>
      <c r="W32" s="628"/>
      <c r="X32" s="628"/>
      <c r="Y32" s="629"/>
      <c r="Z32" s="627" t="s">
        <v>400</v>
      </c>
      <c r="AA32" s="628"/>
      <c r="AB32" s="628"/>
      <c r="AC32" s="628"/>
      <c r="AD32" s="628"/>
      <c r="AE32" s="628"/>
      <c r="AF32" s="629"/>
    </row>
  </sheetData>
  <sheetProtection password="C410" sheet="1" objects="1" scenarios="1"/>
  <customSheetViews>
    <customSheetView guid="{66EF6436-2F21-401F-ADC2-7B42AB8258B6}">
      <selection activeCell="R15" sqref="R15"/>
      <pageMargins left="0" right="0" top="1" bottom="1" header="0.5" footer="0.5"/>
      <pageSetup scale="85" orientation="landscape" r:id="rId1"/>
      <headerFooter alignWithMargins="0"/>
    </customSheetView>
  </customSheetViews>
  <mergeCells count="20">
    <mergeCell ref="B2:AF2"/>
    <mergeCell ref="C4:D4"/>
    <mergeCell ref="E4:K4"/>
    <mergeCell ref="L4:R4"/>
    <mergeCell ref="S4:Y4"/>
    <mergeCell ref="Z4:AF4"/>
    <mergeCell ref="B3:AE3"/>
    <mergeCell ref="Z5:AB5"/>
    <mergeCell ref="AD5:AF5"/>
    <mergeCell ref="Z32:AF32"/>
    <mergeCell ref="B32:D32"/>
    <mergeCell ref="E32:K32"/>
    <mergeCell ref="L32:R32"/>
    <mergeCell ref="S32:Y32"/>
    <mergeCell ref="E5:G5"/>
    <mergeCell ref="I5:K5"/>
    <mergeCell ref="L5:N5"/>
    <mergeCell ref="P5:R5"/>
    <mergeCell ref="S5:U5"/>
    <mergeCell ref="W5:Y5"/>
  </mergeCells>
  <phoneticPr fontId="1" type="noConversion"/>
  <pageMargins left="0" right="0" top="1" bottom="1" header="0.5" footer="0.5"/>
  <pageSetup scale="85" orientation="landscape"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view="pageBreakPreview" zoomScaleNormal="100" zoomScaleSheetLayoutView="100" workbookViewId="0">
      <selection activeCell="Q24" sqref="Q24"/>
    </sheetView>
  </sheetViews>
  <sheetFormatPr defaultColWidth="8.85546875" defaultRowHeight="12.75"/>
  <cols>
    <col min="1" max="1" width="28" style="434" customWidth="1"/>
    <col min="2" max="2" width="5.85546875" style="434" customWidth="1"/>
    <col min="3" max="3" width="7.140625" style="434" customWidth="1"/>
    <col min="4" max="4" width="5" style="434" bestFit="1" customWidth="1"/>
    <col min="5" max="5" width="8.85546875" style="434"/>
    <col min="6" max="6" width="7.140625" style="434" customWidth="1"/>
    <col min="7" max="7" width="9" style="434" customWidth="1"/>
    <col min="8" max="8" width="18.5703125" style="434" customWidth="1"/>
    <col min="9" max="9" width="5" style="434" bestFit="1" customWidth="1"/>
    <col min="10" max="10" width="9" style="434" bestFit="1" customWidth="1"/>
    <col min="11" max="11" width="8" style="434" customWidth="1"/>
    <col min="12" max="12" width="9" style="434" customWidth="1"/>
    <col min="13" max="13" width="8.7109375" style="434" customWidth="1"/>
    <col min="14" max="14" width="14.5703125" style="434" customWidth="1"/>
    <col min="15" max="16384" width="8.85546875" style="434"/>
  </cols>
  <sheetData>
    <row r="1" spans="1:16" ht="15.75">
      <c r="A1" s="571" t="s">
        <v>1963</v>
      </c>
      <c r="B1" s="571"/>
      <c r="C1" s="571"/>
      <c r="D1" s="571"/>
      <c r="E1" s="571"/>
      <c r="F1" s="571"/>
      <c r="G1" s="571"/>
      <c r="H1" s="571"/>
      <c r="I1" s="571"/>
      <c r="J1" s="571"/>
      <c r="K1" s="571"/>
      <c r="L1" s="571"/>
      <c r="M1" s="571"/>
      <c r="N1" s="571"/>
    </row>
    <row r="2" spans="1:16" ht="15.75">
      <c r="A2" s="640" t="s">
        <v>1739</v>
      </c>
      <c r="B2" s="640"/>
      <c r="C2" s="640"/>
      <c r="D2" s="640"/>
      <c r="E2" s="640"/>
      <c r="F2" s="640"/>
      <c r="G2" s="640"/>
      <c r="H2" s="640"/>
      <c r="I2" s="640"/>
      <c r="J2" s="640"/>
      <c r="K2" s="640"/>
      <c r="L2" s="640"/>
      <c r="M2" s="640"/>
      <c r="N2" s="640"/>
    </row>
    <row r="3" spans="1:16" ht="15.75">
      <c r="A3" s="571" t="s">
        <v>1985</v>
      </c>
      <c r="B3" s="571"/>
      <c r="C3" s="571"/>
      <c r="D3" s="571"/>
      <c r="E3" s="571"/>
      <c r="F3" s="571"/>
      <c r="G3" s="571"/>
      <c r="H3" s="571"/>
      <c r="I3" s="571"/>
      <c r="J3" s="571"/>
      <c r="K3" s="571"/>
      <c r="L3" s="571"/>
      <c r="M3" s="571"/>
      <c r="N3" s="571"/>
    </row>
    <row r="4" spans="1:16" ht="15.75">
      <c r="A4" s="641" t="s">
        <v>1983</v>
      </c>
      <c r="B4" s="641"/>
      <c r="C4" s="641"/>
      <c r="D4" s="641"/>
      <c r="E4" s="641"/>
      <c r="F4" s="641"/>
      <c r="G4" s="641"/>
      <c r="H4" s="641"/>
      <c r="I4" s="641"/>
      <c r="J4" s="641"/>
      <c r="K4" s="641"/>
      <c r="L4" s="641"/>
      <c r="M4" s="641"/>
      <c r="N4" s="641"/>
    </row>
    <row r="5" spans="1:16" ht="16.5">
      <c r="A5" s="468" t="s">
        <v>945</v>
      </c>
      <c r="B5" s="469" t="s">
        <v>787</v>
      </c>
      <c r="C5" s="470">
        <f>Output_2!I270+Output_2!I270*13%+25</f>
        <v>183.39888000000002</v>
      </c>
      <c r="D5" s="469"/>
      <c r="E5" s="469"/>
      <c r="F5" s="469"/>
      <c r="G5" s="644" t="s">
        <v>1754</v>
      </c>
      <c r="H5" s="644"/>
      <c r="I5" s="468" t="s">
        <v>791</v>
      </c>
      <c r="J5" s="470">
        <f>P5+P5*13%+P9</f>
        <v>3903.8</v>
      </c>
      <c r="K5" s="469"/>
      <c r="L5" s="469"/>
      <c r="M5" s="469"/>
      <c r="N5" s="469"/>
      <c r="P5" s="434">
        <f>('Bhume Rate 078-79'!H21+'Bhume Rate 078-79'!H22+'Bhume Rate 078-79'!H23+'Bhume Rate 078-79'!H24)/4</f>
        <v>3260</v>
      </c>
    </row>
    <row r="6" spans="1:16">
      <c r="A6" s="642"/>
      <c r="B6" s="642"/>
      <c r="C6" s="642"/>
      <c r="D6" s="642"/>
      <c r="E6" s="642"/>
      <c r="F6" s="642"/>
      <c r="G6" s="642"/>
      <c r="H6" s="642"/>
      <c r="I6" s="642"/>
      <c r="J6" s="642"/>
      <c r="K6" s="642"/>
      <c r="L6" s="642"/>
      <c r="M6" s="642"/>
      <c r="N6" s="642"/>
      <c r="P6" s="460">
        <f>'Bhume Rate 078-79'!H19+'Bhume Rate 078-79'!H20</f>
        <v>1540</v>
      </c>
    </row>
    <row r="7" spans="1:16" ht="15.75">
      <c r="A7" s="643" t="s">
        <v>1767</v>
      </c>
      <c r="B7" s="643"/>
      <c r="C7" s="643"/>
      <c r="D7" s="643"/>
      <c r="E7" s="643"/>
      <c r="F7" s="461"/>
      <c r="G7" s="461"/>
      <c r="H7" s="461"/>
      <c r="I7" s="461"/>
      <c r="J7" s="461"/>
      <c r="K7" s="461"/>
      <c r="L7" s="461"/>
      <c r="M7" s="461"/>
      <c r="N7" s="461"/>
      <c r="P7" s="460"/>
    </row>
    <row r="8" spans="1:16">
      <c r="A8" s="461"/>
      <c r="B8" s="461"/>
      <c r="C8" s="461"/>
      <c r="D8" s="461"/>
      <c r="E8" s="461"/>
      <c r="F8" s="461"/>
      <c r="G8" s="461"/>
      <c r="H8" s="461"/>
      <c r="I8" s="461"/>
      <c r="J8" s="461"/>
      <c r="K8" s="461"/>
      <c r="L8" s="461"/>
      <c r="M8" s="461"/>
      <c r="N8" s="461"/>
      <c r="P8" s="460"/>
    </row>
    <row r="9" spans="1:16" ht="36" customHeight="1">
      <c r="A9" s="639" t="s">
        <v>1748</v>
      </c>
      <c r="B9" s="639" t="s">
        <v>147</v>
      </c>
      <c r="C9" s="564" t="s">
        <v>1749</v>
      </c>
      <c r="D9" s="564"/>
      <c r="E9" s="564"/>
      <c r="F9" s="564"/>
      <c r="G9" s="564"/>
      <c r="H9" s="564"/>
      <c r="I9" s="564"/>
      <c r="J9" s="564"/>
      <c r="K9" s="564"/>
      <c r="L9" s="564"/>
      <c r="M9" s="639" t="s">
        <v>1751</v>
      </c>
      <c r="N9" s="639" t="s">
        <v>1752</v>
      </c>
      <c r="P9" s="434">
        <f>P6/7</f>
        <v>220</v>
      </c>
    </row>
    <row r="10" spans="1:16" ht="36" customHeight="1">
      <c r="A10" s="639"/>
      <c r="B10" s="639"/>
      <c r="C10" s="564" t="s">
        <v>375</v>
      </c>
      <c r="D10" s="564"/>
      <c r="E10" s="564"/>
      <c r="F10" s="564"/>
      <c r="G10" s="564"/>
      <c r="H10" s="564" t="s">
        <v>1753</v>
      </c>
      <c r="I10" s="564"/>
      <c r="J10" s="564"/>
      <c r="K10" s="564"/>
      <c r="L10" s="564"/>
      <c r="M10" s="639"/>
      <c r="N10" s="639"/>
    </row>
    <row r="11" spans="1:16" ht="16.5">
      <c r="A11" s="639"/>
      <c r="B11" s="639"/>
      <c r="C11" s="472" t="s">
        <v>148</v>
      </c>
      <c r="D11" s="473" t="s">
        <v>147</v>
      </c>
      <c r="E11" s="472" t="s">
        <v>1750</v>
      </c>
      <c r="F11" s="472" t="s">
        <v>150</v>
      </c>
      <c r="G11" s="472" t="s">
        <v>151</v>
      </c>
      <c r="H11" s="472" t="s">
        <v>148</v>
      </c>
      <c r="I11" s="473" t="s">
        <v>147</v>
      </c>
      <c r="J11" s="472" t="s">
        <v>1750</v>
      </c>
      <c r="K11" s="472" t="s">
        <v>150</v>
      </c>
      <c r="L11" s="472" t="s">
        <v>151</v>
      </c>
      <c r="M11" s="639"/>
      <c r="N11" s="639"/>
    </row>
    <row r="12" spans="1:16" ht="30" customHeight="1">
      <c r="A12" s="645" t="s">
        <v>1755</v>
      </c>
      <c r="B12" s="646" t="s">
        <v>79</v>
      </c>
      <c r="C12" s="646" t="s">
        <v>47</v>
      </c>
      <c r="D12" s="647" t="s">
        <v>787</v>
      </c>
      <c r="E12" s="462">
        <v>0.13039999999999999</v>
      </c>
      <c r="F12" s="463">
        <f>C5</f>
        <v>183.39888000000002</v>
      </c>
      <c r="G12" s="463">
        <f>PRODUCT(E12:F12)</f>
        <v>23.915213952000002</v>
      </c>
      <c r="H12" s="645" t="s">
        <v>1756</v>
      </c>
      <c r="I12" s="649" t="s">
        <v>791</v>
      </c>
      <c r="J12" s="464">
        <v>1.6299999999999999E-2</v>
      </c>
      <c r="K12" s="465">
        <f>J5</f>
        <v>3903.8</v>
      </c>
      <c r="L12" s="463">
        <f>PRODUCT(J12:K12)</f>
        <v>63.63194</v>
      </c>
      <c r="M12" s="465">
        <f>L12+G12</f>
        <v>87.547153952000002</v>
      </c>
      <c r="N12" s="471" t="s">
        <v>1760</v>
      </c>
    </row>
    <row r="13" spans="1:16" ht="13.5" customHeight="1">
      <c r="A13" s="645"/>
      <c r="B13" s="646"/>
      <c r="C13" s="646"/>
      <c r="D13" s="647"/>
      <c r="E13" s="462">
        <v>0.16</v>
      </c>
      <c r="F13" s="463">
        <f>F12</f>
        <v>183.39888000000002</v>
      </c>
      <c r="G13" s="463">
        <f t="shared" ref="G13:G14" si="0">PRODUCT(E13:F13)</f>
        <v>29.343820800000003</v>
      </c>
      <c r="H13" s="645"/>
      <c r="I13" s="649"/>
      <c r="J13" s="464">
        <v>0.02</v>
      </c>
      <c r="K13" s="465">
        <f>K12</f>
        <v>3903.8</v>
      </c>
      <c r="L13" s="463">
        <f t="shared" ref="L13:L14" si="1">PRODUCT(J13:K13)</f>
        <v>78.076000000000008</v>
      </c>
      <c r="M13" s="465">
        <f t="shared" ref="M13:M14" si="2">L13+G13</f>
        <v>107.41982080000001</v>
      </c>
      <c r="N13" s="471" t="s">
        <v>1761</v>
      </c>
    </row>
    <row r="14" spans="1:16" ht="13.5" customHeight="1">
      <c r="A14" s="645"/>
      <c r="B14" s="646"/>
      <c r="C14" s="646"/>
      <c r="D14" s="647"/>
      <c r="E14" s="462">
        <v>0.22159999999999999</v>
      </c>
      <c r="F14" s="463">
        <f t="shared" ref="F14" si="3">F13</f>
        <v>183.39888000000002</v>
      </c>
      <c r="G14" s="463">
        <f t="shared" si="0"/>
        <v>40.641191808000002</v>
      </c>
      <c r="H14" s="645"/>
      <c r="I14" s="649"/>
      <c r="J14" s="464">
        <v>2.7699999999999999E-2</v>
      </c>
      <c r="K14" s="465">
        <f>K13</f>
        <v>3903.8</v>
      </c>
      <c r="L14" s="463">
        <f t="shared" si="1"/>
        <v>108.13526</v>
      </c>
      <c r="M14" s="465">
        <f t="shared" si="2"/>
        <v>148.77645180799999</v>
      </c>
      <c r="N14" s="471" t="s">
        <v>1762</v>
      </c>
    </row>
    <row r="15" spans="1:16" ht="12.75" customHeight="1">
      <c r="A15" s="645"/>
      <c r="B15" s="646"/>
      <c r="C15" s="646"/>
      <c r="D15" s="647"/>
      <c r="E15" s="462">
        <v>0.29599999999999999</v>
      </c>
      <c r="F15" s="463"/>
      <c r="G15" s="463"/>
      <c r="H15" s="645"/>
      <c r="I15" s="649"/>
      <c r="J15" s="464">
        <v>3.6999999999999998E-2</v>
      </c>
      <c r="K15" s="465"/>
      <c r="L15" s="465"/>
      <c r="M15" s="465"/>
      <c r="N15" s="471" t="s">
        <v>1763</v>
      </c>
    </row>
    <row r="16" spans="1:16" ht="16.5">
      <c r="A16" s="645" t="s">
        <v>1758</v>
      </c>
      <c r="B16" s="646" t="s">
        <v>79</v>
      </c>
      <c r="C16" s="646" t="s">
        <v>47</v>
      </c>
      <c r="D16" s="647" t="s">
        <v>787</v>
      </c>
      <c r="E16" s="462">
        <v>0.11600000000000001</v>
      </c>
      <c r="F16" s="463">
        <f>F14</f>
        <v>183.39888000000002</v>
      </c>
      <c r="G16" s="463">
        <f>PRODUCT(E16:F16)</f>
        <v>21.274270080000004</v>
      </c>
      <c r="H16" s="645" t="s">
        <v>1757</v>
      </c>
      <c r="I16" s="649" t="s">
        <v>791</v>
      </c>
      <c r="J16" s="464">
        <v>1.1599999999999999E-2</v>
      </c>
      <c r="K16" s="465">
        <f>K14</f>
        <v>3903.8</v>
      </c>
      <c r="L16" s="463">
        <f>PRODUCT(J16:K16)</f>
        <v>45.284079999999996</v>
      </c>
      <c r="M16" s="465">
        <f>L16+G16</f>
        <v>66.558350079999997</v>
      </c>
      <c r="N16" s="471" t="s">
        <v>1760</v>
      </c>
    </row>
    <row r="17" spans="1:14" ht="16.5">
      <c r="A17" s="645"/>
      <c r="B17" s="646"/>
      <c r="C17" s="646"/>
      <c r="D17" s="647"/>
      <c r="E17" s="462">
        <v>0.14000000000000001</v>
      </c>
      <c r="F17" s="463">
        <f>F16</f>
        <v>183.39888000000002</v>
      </c>
      <c r="G17" s="463">
        <f t="shared" ref="G17:G18" si="4">PRODUCT(E17:F17)</f>
        <v>25.675843200000006</v>
      </c>
      <c r="H17" s="645"/>
      <c r="I17" s="649"/>
      <c r="J17" s="464">
        <v>1.4E-2</v>
      </c>
      <c r="K17" s="465">
        <f>K16</f>
        <v>3903.8</v>
      </c>
      <c r="L17" s="463">
        <f t="shared" ref="L17:L18" si="5">PRODUCT(J17:K17)</f>
        <v>54.653200000000005</v>
      </c>
      <c r="M17" s="465">
        <f t="shared" ref="M17:M18" si="6">L17+G17</f>
        <v>80.329043200000015</v>
      </c>
      <c r="N17" s="471" t="s">
        <v>1761</v>
      </c>
    </row>
    <row r="18" spans="1:14" ht="16.5">
      <c r="A18" s="645"/>
      <c r="B18" s="646"/>
      <c r="C18" s="646"/>
      <c r="D18" s="647"/>
      <c r="E18" s="462">
        <v>0.19600000000000001</v>
      </c>
      <c r="F18" s="463">
        <f t="shared" ref="F18" si="7">F17</f>
        <v>183.39888000000002</v>
      </c>
      <c r="G18" s="463">
        <f t="shared" si="4"/>
        <v>35.946180480000002</v>
      </c>
      <c r="H18" s="645"/>
      <c r="I18" s="649"/>
      <c r="J18" s="464">
        <v>1.9599999999999999E-2</v>
      </c>
      <c r="K18" s="465">
        <f>K17</f>
        <v>3903.8</v>
      </c>
      <c r="L18" s="463">
        <f t="shared" si="5"/>
        <v>76.514480000000006</v>
      </c>
      <c r="M18" s="465">
        <f t="shared" si="6"/>
        <v>112.46066048</v>
      </c>
      <c r="N18" s="471" t="s">
        <v>1762</v>
      </c>
    </row>
    <row r="19" spans="1:14" ht="16.5">
      <c r="A19" s="645"/>
      <c r="B19" s="646"/>
      <c r="C19" s="646"/>
      <c r="D19" s="647"/>
      <c r="E19" s="462">
        <v>0.25600000000000001</v>
      </c>
      <c r="F19" s="463"/>
      <c r="G19" s="463"/>
      <c r="H19" s="645"/>
      <c r="I19" s="649"/>
      <c r="J19" s="464">
        <v>2.5600000000000001E-2</v>
      </c>
      <c r="K19" s="465"/>
      <c r="L19" s="463"/>
      <c r="M19" s="465"/>
      <c r="N19" s="471" t="s">
        <v>1763</v>
      </c>
    </row>
    <row r="20" spans="1:14" ht="15.75" customHeight="1">
      <c r="A20" s="645" t="s">
        <v>1758</v>
      </c>
      <c r="B20" s="646" t="s">
        <v>79</v>
      </c>
      <c r="C20" s="646" t="s">
        <v>47</v>
      </c>
      <c r="D20" s="647" t="s">
        <v>787</v>
      </c>
      <c r="E20" s="462">
        <v>0.12479999999999999</v>
      </c>
      <c r="F20" s="463">
        <f>F18</f>
        <v>183.39888000000002</v>
      </c>
      <c r="G20" s="463">
        <f>PRODUCT(E20:F20)</f>
        <v>22.888180224000003</v>
      </c>
      <c r="H20" s="645" t="s">
        <v>1759</v>
      </c>
      <c r="I20" s="649" t="s">
        <v>791</v>
      </c>
      <c r="J20" s="464">
        <v>1.2500000000000001E-2</v>
      </c>
      <c r="K20" s="465">
        <f>K18</f>
        <v>3903.8</v>
      </c>
      <c r="L20" s="463">
        <f>PRODUCT(J20:K20)</f>
        <v>48.797500000000007</v>
      </c>
      <c r="M20" s="465">
        <f>L20+G20</f>
        <v>71.685680224000009</v>
      </c>
      <c r="N20" s="471" t="s">
        <v>1760</v>
      </c>
    </row>
    <row r="21" spans="1:14" ht="16.5">
      <c r="A21" s="645"/>
      <c r="B21" s="646"/>
      <c r="C21" s="646"/>
      <c r="D21" s="647"/>
      <c r="E21" s="462">
        <v>0.15</v>
      </c>
      <c r="F21" s="463">
        <f>F20</f>
        <v>183.39888000000002</v>
      </c>
      <c r="G21" s="463">
        <f t="shared" ref="G21:G22" si="8">PRODUCT(E21:F21)</f>
        <v>27.509832000000003</v>
      </c>
      <c r="H21" s="645"/>
      <c r="I21" s="649"/>
      <c r="J21" s="464">
        <v>1.4E-2</v>
      </c>
      <c r="K21" s="465">
        <f>K20</f>
        <v>3903.8</v>
      </c>
      <c r="L21" s="463">
        <f t="shared" ref="L21:L22" si="9">PRODUCT(J21:K21)</f>
        <v>54.653200000000005</v>
      </c>
      <c r="M21" s="465">
        <f t="shared" ref="M21:M22" si="10">L21+G21</f>
        <v>82.163032000000015</v>
      </c>
      <c r="N21" s="471" t="s">
        <v>1761</v>
      </c>
    </row>
    <row r="22" spans="1:14" ht="16.5">
      <c r="A22" s="645"/>
      <c r="B22" s="646"/>
      <c r="C22" s="646"/>
      <c r="D22" s="647"/>
      <c r="E22" s="462">
        <v>0.2064</v>
      </c>
      <c r="F22" s="463">
        <f t="shared" ref="F22" si="11">F21</f>
        <v>183.39888000000002</v>
      </c>
      <c r="G22" s="463">
        <f t="shared" si="8"/>
        <v>37.853528832000002</v>
      </c>
      <c r="H22" s="645"/>
      <c r="I22" s="649"/>
      <c r="J22" s="464">
        <v>1.72E-2</v>
      </c>
      <c r="K22" s="465">
        <f>K21</f>
        <v>3903.8</v>
      </c>
      <c r="L22" s="463">
        <f t="shared" si="9"/>
        <v>67.145359999999997</v>
      </c>
      <c r="M22" s="465">
        <f t="shared" si="10"/>
        <v>104.99888883200001</v>
      </c>
      <c r="N22" s="471" t="s">
        <v>1762</v>
      </c>
    </row>
    <row r="23" spans="1:14" ht="16.5">
      <c r="A23" s="645"/>
      <c r="B23" s="646"/>
      <c r="C23" s="646"/>
      <c r="D23" s="647"/>
      <c r="E23" s="462">
        <v>0.27239999999999998</v>
      </c>
      <c r="F23" s="463"/>
      <c r="G23" s="463"/>
      <c r="H23" s="645"/>
      <c r="I23" s="649"/>
      <c r="J23" s="464">
        <v>2.2700000000000001E-2</v>
      </c>
      <c r="K23" s="465"/>
      <c r="L23" s="463"/>
      <c r="M23" s="465"/>
      <c r="N23" s="471" t="s">
        <v>1763</v>
      </c>
    </row>
    <row r="25" spans="1:14" ht="16.5">
      <c r="A25" s="466" t="s">
        <v>1764</v>
      </c>
      <c r="B25" s="467"/>
      <c r="C25" s="467"/>
      <c r="D25" s="467"/>
      <c r="E25" s="467"/>
      <c r="F25" s="467"/>
      <c r="G25" s="467"/>
      <c r="H25" s="467"/>
      <c r="I25" s="467"/>
      <c r="J25" s="467"/>
      <c r="K25" s="467"/>
      <c r="L25" s="467"/>
    </row>
    <row r="26" spans="1:14" ht="16.5">
      <c r="A26" s="648" t="s">
        <v>1967</v>
      </c>
      <c r="B26" s="648"/>
      <c r="C26" s="648"/>
      <c r="D26" s="648"/>
      <c r="E26" s="648"/>
      <c r="F26" s="648"/>
      <c r="G26" s="648"/>
      <c r="H26" s="467"/>
      <c r="I26" s="467"/>
      <c r="J26" s="467"/>
      <c r="K26" s="467"/>
      <c r="L26" s="467"/>
    </row>
    <row r="27" spans="1:14" ht="16.5">
      <c r="A27" s="648" t="s">
        <v>1765</v>
      </c>
      <c r="B27" s="648"/>
      <c r="C27" s="648"/>
      <c r="D27" s="648"/>
      <c r="E27" s="648"/>
      <c r="F27" s="648"/>
      <c r="G27" s="648"/>
      <c r="H27" s="467"/>
      <c r="I27" s="467"/>
      <c r="J27" s="467"/>
      <c r="K27" s="467"/>
      <c r="L27" s="467"/>
    </row>
    <row r="28" spans="1:14" ht="16.5">
      <c r="A28" s="648" t="s">
        <v>1766</v>
      </c>
      <c r="B28" s="648"/>
      <c r="C28" s="648"/>
      <c r="D28" s="648"/>
      <c r="E28" s="648"/>
      <c r="F28" s="648"/>
      <c r="G28" s="648"/>
      <c r="H28" s="467"/>
      <c r="I28" s="467"/>
      <c r="J28" s="467"/>
      <c r="K28" s="467"/>
      <c r="L28" s="467"/>
    </row>
    <row r="29" spans="1:14" ht="16.5">
      <c r="A29" s="467"/>
      <c r="B29" s="467"/>
      <c r="C29" s="467"/>
      <c r="D29" s="467"/>
      <c r="E29" s="467"/>
      <c r="F29" s="467"/>
      <c r="G29" s="467"/>
      <c r="H29" s="467"/>
      <c r="I29" s="467"/>
      <c r="J29" s="467"/>
      <c r="K29" s="467"/>
      <c r="L29" s="467"/>
    </row>
  </sheetData>
  <mergeCells count="35">
    <mergeCell ref="A26:G26"/>
    <mergeCell ref="A27:G27"/>
    <mergeCell ref="A28:G28"/>
    <mergeCell ref="I12:I15"/>
    <mergeCell ref="I16:I19"/>
    <mergeCell ref="A20:A23"/>
    <mergeCell ref="B20:B23"/>
    <mergeCell ref="C20:C23"/>
    <mergeCell ref="D20:D23"/>
    <mergeCell ref="H20:H23"/>
    <mergeCell ref="I20:I23"/>
    <mergeCell ref="A16:A19"/>
    <mergeCell ref="B16:B19"/>
    <mergeCell ref="C16:C19"/>
    <mergeCell ref="D16:D19"/>
    <mergeCell ref="H16:H19"/>
    <mergeCell ref="A12:A15"/>
    <mergeCell ref="B12:B15"/>
    <mergeCell ref="C12:C15"/>
    <mergeCell ref="D12:D15"/>
    <mergeCell ref="H12:H15"/>
    <mergeCell ref="N9:N11"/>
    <mergeCell ref="M9:M11"/>
    <mergeCell ref="B9:B11"/>
    <mergeCell ref="A1:N1"/>
    <mergeCell ref="A2:N2"/>
    <mergeCell ref="A3:N3"/>
    <mergeCell ref="A4:N4"/>
    <mergeCell ref="A6:N6"/>
    <mergeCell ref="A7:E7"/>
    <mergeCell ref="A9:A11"/>
    <mergeCell ref="C10:G10"/>
    <mergeCell ref="H10:L10"/>
    <mergeCell ref="G5:H5"/>
    <mergeCell ref="C9:L9"/>
  </mergeCells>
  <printOptions horizontalCentered="1"/>
  <pageMargins left="0.2" right="0.2" top="0.75" bottom="0.75" header="0.3" footer="0.3"/>
  <pageSetup scale="95" orientation="landscape" r:id="rId1"/>
  <headerFooter>
    <oddHeader>&amp;LExcavator</oddHeader>
    <oddFooter>&amp;LPrepared By:&amp;CChecked By:&amp;RApproved By: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view="pageBreakPreview" zoomScaleNormal="100" zoomScaleSheetLayoutView="100" workbookViewId="0">
      <selection activeCell="T16" sqref="T16"/>
    </sheetView>
  </sheetViews>
  <sheetFormatPr defaultColWidth="8.85546875" defaultRowHeight="12.75"/>
  <cols>
    <col min="1" max="1" width="6.5703125" style="164" customWidth="1"/>
    <col min="2" max="2" width="16.7109375" style="164" customWidth="1"/>
    <col min="3" max="18" width="7.28515625" style="164" customWidth="1"/>
    <col min="19" max="16384" width="8.85546875" style="164"/>
  </cols>
  <sheetData>
    <row r="1" spans="1:18" ht="15.75">
      <c r="A1" s="650" t="s">
        <v>668</v>
      </c>
      <c r="B1" s="650"/>
      <c r="C1" s="650"/>
      <c r="D1" s="650"/>
      <c r="E1" s="650"/>
      <c r="F1" s="650"/>
      <c r="G1" s="650"/>
      <c r="H1" s="650"/>
      <c r="I1" s="650"/>
      <c r="J1" s="650"/>
      <c r="K1" s="650"/>
      <c r="L1" s="650"/>
      <c r="M1" s="650"/>
      <c r="N1" s="650"/>
      <c r="O1" s="650"/>
      <c r="P1" s="650"/>
      <c r="Q1" s="650"/>
      <c r="R1" s="650"/>
    </row>
    <row r="2" spans="1:18" ht="52.5">
      <c r="A2" s="475" t="s">
        <v>144</v>
      </c>
      <c r="B2" s="474" t="s">
        <v>303</v>
      </c>
      <c r="C2" s="476" t="s">
        <v>319</v>
      </c>
      <c r="D2" s="476" t="s">
        <v>1964</v>
      </c>
      <c r="E2" s="476" t="s">
        <v>323</v>
      </c>
      <c r="F2" s="476" t="s">
        <v>324</v>
      </c>
      <c r="G2" s="476" t="s">
        <v>325</v>
      </c>
      <c r="H2" s="476" t="s">
        <v>326</v>
      </c>
      <c r="I2" s="476" t="s">
        <v>327</v>
      </c>
      <c r="J2" s="476" t="s">
        <v>328</v>
      </c>
      <c r="K2" s="476" t="s">
        <v>329</v>
      </c>
      <c r="L2" s="476" t="s">
        <v>330</v>
      </c>
      <c r="M2" s="476" t="s">
        <v>331</v>
      </c>
      <c r="N2" s="476" t="s">
        <v>332</v>
      </c>
      <c r="O2" s="476" t="s">
        <v>333</v>
      </c>
      <c r="P2" s="476" t="s">
        <v>334</v>
      </c>
      <c r="Q2" s="476" t="s">
        <v>335</v>
      </c>
      <c r="R2" s="476" t="s">
        <v>336</v>
      </c>
    </row>
    <row r="3" spans="1:18">
      <c r="A3" s="475">
        <v>1</v>
      </c>
      <c r="B3" s="477" t="s">
        <v>319</v>
      </c>
      <c r="C3" s="478">
        <v>0</v>
      </c>
      <c r="D3" s="478">
        <v>5</v>
      </c>
      <c r="E3" s="478">
        <v>10</v>
      </c>
      <c r="F3" s="478">
        <v>13</v>
      </c>
      <c r="G3" s="478">
        <v>13</v>
      </c>
      <c r="H3" s="478">
        <v>10</v>
      </c>
      <c r="I3" s="478">
        <v>11</v>
      </c>
      <c r="J3" s="478">
        <v>18</v>
      </c>
      <c r="K3" s="478">
        <v>22</v>
      </c>
      <c r="L3" s="478">
        <v>27</v>
      </c>
      <c r="M3" s="478">
        <v>38</v>
      </c>
      <c r="N3" s="478">
        <v>19</v>
      </c>
      <c r="O3" s="478">
        <v>24</v>
      </c>
      <c r="P3" s="478">
        <v>22</v>
      </c>
      <c r="Q3" s="478">
        <v>14</v>
      </c>
      <c r="R3" s="478">
        <v>4</v>
      </c>
    </row>
    <row r="4" spans="1:18">
      <c r="A4" s="475">
        <f>A3+1</f>
        <v>2</v>
      </c>
      <c r="B4" s="477" t="s">
        <v>1964</v>
      </c>
      <c r="C4" s="477"/>
      <c r="D4" s="477">
        <v>0</v>
      </c>
      <c r="E4" s="477">
        <v>5</v>
      </c>
      <c r="F4" s="477">
        <v>9</v>
      </c>
      <c r="G4" s="477">
        <v>8</v>
      </c>
      <c r="H4" s="477">
        <v>5</v>
      </c>
      <c r="I4" s="477">
        <v>5</v>
      </c>
      <c r="J4" s="477">
        <v>13</v>
      </c>
      <c r="K4" s="477">
        <v>17</v>
      </c>
      <c r="L4" s="477">
        <v>27</v>
      </c>
      <c r="M4" s="477">
        <v>30</v>
      </c>
      <c r="N4" s="477">
        <v>10</v>
      </c>
      <c r="O4" s="477">
        <v>19</v>
      </c>
      <c r="P4" s="477">
        <v>17</v>
      </c>
      <c r="Q4" s="477">
        <v>9</v>
      </c>
      <c r="R4" s="477">
        <v>2</v>
      </c>
    </row>
    <row r="5" spans="1:18">
      <c r="A5" s="475">
        <f t="shared" ref="A5:A18" si="0">A4+1</f>
        <v>3</v>
      </c>
      <c r="B5" s="477" t="s">
        <v>323</v>
      </c>
      <c r="C5" s="478"/>
      <c r="D5" s="478"/>
      <c r="E5" s="478">
        <v>0</v>
      </c>
      <c r="F5" s="478">
        <v>7</v>
      </c>
      <c r="G5" s="478">
        <v>4</v>
      </c>
      <c r="H5" s="478">
        <v>5</v>
      </c>
      <c r="I5" s="478">
        <v>4</v>
      </c>
      <c r="J5" s="478">
        <v>13</v>
      </c>
      <c r="K5" s="478">
        <v>17</v>
      </c>
      <c r="L5" s="478">
        <v>20</v>
      </c>
      <c r="M5" s="478">
        <v>23</v>
      </c>
      <c r="N5" s="478">
        <v>12</v>
      </c>
      <c r="O5" s="478">
        <v>20</v>
      </c>
      <c r="P5" s="478">
        <v>18</v>
      </c>
      <c r="Q5" s="478">
        <v>14</v>
      </c>
      <c r="R5" s="478">
        <v>16</v>
      </c>
    </row>
    <row r="6" spans="1:18">
      <c r="A6" s="475">
        <f t="shared" si="0"/>
        <v>4</v>
      </c>
      <c r="B6" s="477" t="s">
        <v>324</v>
      </c>
      <c r="C6" s="477"/>
      <c r="D6" s="477"/>
      <c r="E6" s="477"/>
      <c r="F6" s="477">
        <v>0</v>
      </c>
      <c r="G6" s="477">
        <v>18</v>
      </c>
      <c r="H6" s="477">
        <v>14</v>
      </c>
      <c r="I6" s="477">
        <v>14</v>
      </c>
      <c r="J6" s="477">
        <v>16</v>
      </c>
      <c r="K6" s="477">
        <v>20</v>
      </c>
      <c r="L6" s="477">
        <v>24</v>
      </c>
      <c r="M6" s="477">
        <v>27</v>
      </c>
      <c r="N6" s="477">
        <v>17</v>
      </c>
      <c r="O6" s="477">
        <v>26</v>
      </c>
      <c r="P6" s="477">
        <v>26</v>
      </c>
      <c r="Q6" s="477">
        <v>29</v>
      </c>
      <c r="R6" s="477">
        <v>13</v>
      </c>
    </row>
    <row r="7" spans="1:18">
      <c r="A7" s="475">
        <f t="shared" si="0"/>
        <v>5</v>
      </c>
      <c r="B7" s="477" t="s">
        <v>325</v>
      </c>
      <c r="C7" s="478"/>
      <c r="D7" s="478"/>
      <c r="E7" s="478"/>
      <c r="F7" s="478"/>
      <c r="G7" s="478">
        <v>0</v>
      </c>
      <c r="H7" s="478">
        <v>5</v>
      </c>
      <c r="I7" s="478">
        <v>2</v>
      </c>
      <c r="J7" s="478">
        <v>8</v>
      </c>
      <c r="K7" s="478">
        <v>9</v>
      </c>
      <c r="L7" s="478">
        <v>19</v>
      </c>
      <c r="M7" s="478">
        <v>22</v>
      </c>
      <c r="N7" s="478">
        <v>28</v>
      </c>
      <c r="O7" s="478">
        <v>20</v>
      </c>
      <c r="P7" s="478">
        <v>18</v>
      </c>
      <c r="Q7" s="478">
        <v>16</v>
      </c>
      <c r="R7" s="478">
        <v>10</v>
      </c>
    </row>
    <row r="8" spans="1:18">
      <c r="A8" s="475">
        <f t="shared" si="0"/>
        <v>6</v>
      </c>
      <c r="B8" s="477" t="s">
        <v>326</v>
      </c>
      <c r="C8" s="477"/>
      <c r="D8" s="477"/>
      <c r="E8" s="477"/>
      <c r="F8" s="477"/>
      <c r="G8" s="477"/>
      <c r="H8" s="477">
        <v>0</v>
      </c>
      <c r="I8" s="477">
        <v>2</v>
      </c>
      <c r="J8" s="477">
        <v>7</v>
      </c>
      <c r="K8" s="477">
        <v>10</v>
      </c>
      <c r="L8" s="477">
        <v>21</v>
      </c>
      <c r="M8" s="477">
        <v>25</v>
      </c>
      <c r="N8" s="477">
        <v>6</v>
      </c>
      <c r="O8" s="477">
        <v>19</v>
      </c>
      <c r="P8" s="477">
        <v>15</v>
      </c>
      <c r="Q8" s="477">
        <v>14</v>
      </c>
      <c r="R8" s="477">
        <v>7</v>
      </c>
    </row>
    <row r="9" spans="1:18">
      <c r="A9" s="475">
        <f t="shared" si="0"/>
        <v>7</v>
      </c>
      <c r="B9" s="477" t="s">
        <v>327</v>
      </c>
      <c r="C9" s="478"/>
      <c r="D9" s="478"/>
      <c r="E9" s="478"/>
      <c r="F9" s="478"/>
      <c r="G9" s="478"/>
      <c r="H9" s="478"/>
      <c r="I9" s="478">
        <v>0</v>
      </c>
      <c r="J9" s="478">
        <v>7</v>
      </c>
      <c r="K9" s="478">
        <v>10</v>
      </c>
      <c r="L9" s="478">
        <v>17</v>
      </c>
      <c r="M9" s="478">
        <v>20</v>
      </c>
      <c r="N9" s="478">
        <v>6</v>
      </c>
      <c r="O9" s="478">
        <v>20</v>
      </c>
      <c r="P9" s="478">
        <v>18</v>
      </c>
      <c r="Q9" s="478">
        <v>14</v>
      </c>
      <c r="R9" s="478">
        <v>8</v>
      </c>
    </row>
    <row r="10" spans="1:18">
      <c r="A10" s="475">
        <f t="shared" si="0"/>
        <v>8</v>
      </c>
      <c r="B10" s="477" t="s">
        <v>328</v>
      </c>
      <c r="C10" s="477"/>
      <c r="D10" s="477"/>
      <c r="E10" s="477"/>
      <c r="F10" s="477"/>
      <c r="G10" s="477"/>
      <c r="H10" s="477"/>
      <c r="I10" s="477"/>
      <c r="J10" s="477">
        <v>0</v>
      </c>
      <c r="K10" s="477">
        <v>3</v>
      </c>
      <c r="L10" s="477">
        <v>14</v>
      </c>
      <c r="M10" s="477">
        <v>17</v>
      </c>
      <c r="N10" s="477">
        <v>3</v>
      </c>
      <c r="O10" s="477">
        <v>15</v>
      </c>
      <c r="P10" s="477">
        <v>9</v>
      </c>
      <c r="Q10" s="477">
        <v>7</v>
      </c>
      <c r="R10" s="477">
        <v>12</v>
      </c>
    </row>
    <row r="11" spans="1:18">
      <c r="A11" s="475">
        <f t="shared" si="0"/>
        <v>9</v>
      </c>
      <c r="B11" s="477" t="s">
        <v>329</v>
      </c>
      <c r="C11" s="478"/>
      <c r="D11" s="478"/>
      <c r="E11" s="478"/>
      <c r="F11" s="478"/>
      <c r="G11" s="478"/>
      <c r="H11" s="478"/>
      <c r="I11" s="478"/>
      <c r="J11" s="478"/>
      <c r="K11" s="478">
        <v>0</v>
      </c>
      <c r="L11" s="478">
        <v>11</v>
      </c>
      <c r="M11" s="478">
        <v>13</v>
      </c>
      <c r="N11" s="478">
        <v>6</v>
      </c>
      <c r="O11" s="478">
        <v>14</v>
      </c>
      <c r="P11" s="478">
        <v>12</v>
      </c>
      <c r="Q11" s="478">
        <v>10</v>
      </c>
      <c r="R11" s="478">
        <v>15</v>
      </c>
    </row>
    <row r="12" spans="1:18">
      <c r="A12" s="475">
        <f t="shared" si="0"/>
        <v>10</v>
      </c>
      <c r="B12" s="477" t="s">
        <v>330</v>
      </c>
      <c r="C12" s="477"/>
      <c r="D12" s="477"/>
      <c r="E12" s="477"/>
      <c r="F12" s="477"/>
      <c r="G12" s="477"/>
      <c r="H12" s="477"/>
      <c r="I12" s="477"/>
      <c r="J12" s="477"/>
      <c r="K12" s="477"/>
      <c r="L12" s="477">
        <v>0</v>
      </c>
      <c r="M12" s="477">
        <v>3</v>
      </c>
      <c r="N12" s="477">
        <v>19</v>
      </c>
      <c r="O12" s="477">
        <v>16</v>
      </c>
      <c r="P12" s="477">
        <v>12</v>
      </c>
      <c r="Q12" s="477">
        <v>14</v>
      </c>
      <c r="R12" s="477">
        <v>19</v>
      </c>
    </row>
    <row r="13" spans="1:18">
      <c r="A13" s="475">
        <f t="shared" si="0"/>
        <v>11</v>
      </c>
      <c r="B13" s="477" t="s">
        <v>331</v>
      </c>
      <c r="C13" s="478"/>
      <c r="D13" s="478"/>
      <c r="E13" s="478"/>
      <c r="F13" s="478"/>
      <c r="G13" s="478"/>
      <c r="H13" s="478"/>
      <c r="I13" s="478"/>
      <c r="J13" s="478"/>
      <c r="K13" s="478"/>
      <c r="L13" s="478"/>
      <c r="M13" s="478">
        <v>0</v>
      </c>
      <c r="N13" s="478">
        <v>22</v>
      </c>
      <c r="O13" s="478">
        <v>13</v>
      </c>
      <c r="P13" s="478">
        <v>14</v>
      </c>
      <c r="Q13" s="478">
        <v>19</v>
      </c>
      <c r="R13" s="478">
        <v>21</v>
      </c>
    </row>
    <row r="14" spans="1:18">
      <c r="A14" s="475">
        <f t="shared" si="0"/>
        <v>12</v>
      </c>
      <c r="B14" s="477" t="s">
        <v>332</v>
      </c>
      <c r="C14" s="477"/>
      <c r="D14" s="477"/>
      <c r="E14" s="477"/>
      <c r="F14" s="477"/>
      <c r="G14" s="477"/>
      <c r="H14" s="477"/>
      <c r="I14" s="477"/>
      <c r="J14" s="477"/>
      <c r="K14" s="477"/>
      <c r="L14" s="477"/>
      <c r="M14" s="477"/>
      <c r="N14" s="477">
        <v>0</v>
      </c>
      <c r="O14" s="477">
        <v>12</v>
      </c>
      <c r="P14" s="477">
        <v>11</v>
      </c>
      <c r="Q14" s="477">
        <v>15</v>
      </c>
      <c r="R14" s="477">
        <v>20</v>
      </c>
    </row>
    <row r="15" spans="1:18">
      <c r="A15" s="475">
        <f t="shared" si="0"/>
        <v>13</v>
      </c>
      <c r="B15" s="477" t="s">
        <v>333</v>
      </c>
      <c r="C15" s="478"/>
      <c r="D15" s="478"/>
      <c r="E15" s="478"/>
      <c r="F15" s="478"/>
      <c r="G15" s="478"/>
      <c r="H15" s="478"/>
      <c r="I15" s="478"/>
      <c r="J15" s="478"/>
      <c r="K15" s="478"/>
      <c r="L15" s="478"/>
      <c r="M15" s="478"/>
      <c r="N15" s="478"/>
      <c r="O15" s="478">
        <v>0</v>
      </c>
      <c r="P15" s="478">
        <v>6</v>
      </c>
      <c r="Q15" s="478">
        <v>5</v>
      </c>
      <c r="R15" s="478">
        <v>20</v>
      </c>
    </row>
    <row r="16" spans="1:18">
      <c r="A16" s="475">
        <f t="shared" si="0"/>
        <v>14</v>
      </c>
      <c r="B16" s="477" t="s">
        <v>334</v>
      </c>
      <c r="C16" s="477"/>
      <c r="D16" s="477"/>
      <c r="E16" s="477"/>
      <c r="F16" s="477"/>
      <c r="G16" s="477"/>
      <c r="H16" s="477"/>
      <c r="I16" s="477"/>
      <c r="J16" s="477"/>
      <c r="K16" s="477"/>
      <c r="L16" s="477"/>
      <c r="M16" s="477"/>
      <c r="N16" s="477"/>
      <c r="O16" s="477"/>
      <c r="P16" s="477">
        <v>0</v>
      </c>
      <c r="Q16" s="477">
        <v>9</v>
      </c>
      <c r="R16" s="477">
        <v>18</v>
      </c>
    </row>
    <row r="17" spans="1:18">
      <c r="A17" s="475">
        <f t="shared" si="0"/>
        <v>15</v>
      </c>
      <c r="B17" s="477" t="s">
        <v>335</v>
      </c>
      <c r="C17" s="478"/>
      <c r="D17" s="478"/>
      <c r="E17" s="478"/>
      <c r="F17" s="478"/>
      <c r="G17" s="478"/>
      <c r="H17" s="478"/>
      <c r="I17" s="478"/>
      <c r="J17" s="478"/>
      <c r="K17" s="478"/>
      <c r="L17" s="478"/>
      <c r="M17" s="478"/>
      <c r="N17" s="478"/>
      <c r="O17" s="478"/>
      <c r="P17" s="478"/>
      <c r="Q17" s="478">
        <v>0</v>
      </c>
      <c r="R17" s="478">
        <v>9</v>
      </c>
    </row>
    <row r="18" spans="1:18">
      <c r="A18" s="475">
        <f t="shared" si="0"/>
        <v>16</v>
      </c>
      <c r="B18" s="477" t="s">
        <v>336</v>
      </c>
      <c r="C18" s="477"/>
      <c r="D18" s="477"/>
      <c r="E18" s="477"/>
      <c r="F18" s="477"/>
      <c r="G18" s="477"/>
      <c r="H18" s="477"/>
      <c r="I18" s="477"/>
      <c r="J18" s="477"/>
      <c r="K18" s="477"/>
      <c r="L18" s="477"/>
      <c r="M18" s="477"/>
      <c r="N18" s="477"/>
      <c r="O18" s="477"/>
      <c r="P18" s="477"/>
      <c r="Q18" s="477"/>
      <c r="R18" s="477">
        <v>0</v>
      </c>
    </row>
  </sheetData>
  <mergeCells count="1">
    <mergeCell ref="A1:R1"/>
  </mergeCells>
  <printOptions horizontalCentered="1"/>
  <pageMargins left="0.45" right="0.45" top="0.75" bottom="0.75" header="0.3" footer="0.3"/>
  <pageSetup paperSize="9" orientation="landscape" r:id="rId1"/>
  <headerFooter>
    <oddFooter>&amp;LPrepared By:&amp;CChecked By:&amp;RApproved By: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view="pageBreakPreview" zoomScaleNormal="100" zoomScaleSheetLayoutView="100" workbookViewId="0">
      <selection activeCell="N16" sqref="N16"/>
    </sheetView>
  </sheetViews>
  <sheetFormatPr defaultRowHeight="12.75"/>
  <cols>
    <col min="1" max="1" width="7.5703125" customWidth="1"/>
    <col min="3" max="18" width="7.7109375" customWidth="1"/>
  </cols>
  <sheetData>
    <row r="1" spans="1:18" ht="15.75">
      <c r="A1" s="651" t="s">
        <v>668</v>
      </c>
      <c r="B1" s="651"/>
      <c r="C1" s="651"/>
      <c r="D1" s="651"/>
      <c r="E1" s="651"/>
      <c r="F1" s="651"/>
      <c r="G1" s="651"/>
      <c r="H1" s="651"/>
      <c r="I1" s="651"/>
      <c r="J1" s="651"/>
      <c r="K1" s="651"/>
      <c r="L1" s="651"/>
      <c r="M1" s="651"/>
      <c r="N1" s="651"/>
      <c r="O1" s="651"/>
      <c r="P1" s="651"/>
      <c r="Q1" s="651"/>
      <c r="R1" s="651"/>
    </row>
    <row r="2" spans="1:18" ht="49.5">
      <c r="A2" s="482" t="s">
        <v>234</v>
      </c>
      <c r="B2" s="483" t="s">
        <v>1965</v>
      </c>
      <c r="C2" s="484" t="s">
        <v>251</v>
      </c>
      <c r="D2" s="484" t="s">
        <v>1966</v>
      </c>
      <c r="E2" s="484" t="s">
        <v>255</v>
      </c>
      <c r="F2" s="484" t="s">
        <v>256</v>
      </c>
      <c r="G2" s="484" t="s">
        <v>257</v>
      </c>
      <c r="H2" s="484" t="s">
        <v>258</v>
      </c>
      <c r="I2" s="484" t="s">
        <v>259</v>
      </c>
      <c r="J2" s="484" t="s">
        <v>260</v>
      </c>
      <c r="K2" s="484" t="s">
        <v>261</v>
      </c>
      <c r="L2" s="484" t="s">
        <v>262</v>
      </c>
      <c r="M2" s="484" t="s">
        <v>263</v>
      </c>
      <c r="N2" s="484" t="s">
        <v>264</v>
      </c>
      <c r="O2" s="484" t="s">
        <v>265</v>
      </c>
      <c r="P2" s="484" t="s">
        <v>266</v>
      </c>
      <c r="Q2" s="484" t="s">
        <v>267</v>
      </c>
      <c r="R2" s="484" t="s">
        <v>268</v>
      </c>
    </row>
    <row r="3" spans="1:18" ht="16.5">
      <c r="A3" s="479">
        <v>1</v>
      </c>
      <c r="B3" s="24" t="s">
        <v>251</v>
      </c>
      <c r="C3" s="480">
        <v>0</v>
      </c>
      <c r="D3" s="480">
        <v>5</v>
      </c>
      <c r="E3" s="480">
        <v>10</v>
      </c>
      <c r="F3" s="480">
        <v>13</v>
      </c>
      <c r="G3" s="480">
        <v>13</v>
      </c>
      <c r="H3" s="480">
        <v>10</v>
      </c>
      <c r="I3" s="480">
        <v>11</v>
      </c>
      <c r="J3" s="480">
        <v>18</v>
      </c>
      <c r="K3" s="480">
        <v>22</v>
      </c>
      <c r="L3" s="480">
        <v>27</v>
      </c>
      <c r="M3" s="480">
        <v>38</v>
      </c>
      <c r="N3" s="480">
        <v>19</v>
      </c>
      <c r="O3" s="480">
        <v>24</v>
      </c>
      <c r="P3" s="480">
        <v>22</v>
      </c>
      <c r="Q3" s="480">
        <v>14</v>
      </c>
      <c r="R3" s="480">
        <v>4</v>
      </c>
    </row>
    <row r="4" spans="1:18" ht="16.5">
      <c r="A4" s="479">
        <f>A3+1</f>
        <v>2</v>
      </c>
      <c r="B4" s="24" t="s">
        <v>1966</v>
      </c>
      <c r="C4" s="481"/>
      <c r="D4" s="481">
        <v>0</v>
      </c>
      <c r="E4" s="481">
        <v>5</v>
      </c>
      <c r="F4" s="481">
        <v>9</v>
      </c>
      <c r="G4" s="481">
        <v>8</v>
      </c>
      <c r="H4" s="481">
        <v>5</v>
      </c>
      <c r="I4" s="481">
        <v>5</v>
      </c>
      <c r="J4" s="481">
        <v>13</v>
      </c>
      <c r="K4" s="481">
        <v>17</v>
      </c>
      <c r="L4" s="481">
        <v>27</v>
      </c>
      <c r="M4" s="481">
        <v>30</v>
      </c>
      <c r="N4" s="481">
        <v>10</v>
      </c>
      <c r="O4" s="481">
        <v>19</v>
      </c>
      <c r="P4" s="481">
        <v>17</v>
      </c>
      <c r="Q4" s="481">
        <v>9</v>
      </c>
      <c r="R4" s="481">
        <v>2</v>
      </c>
    </row>
    <row r="5" spans="1:18" ht="16.5">
      <c r="A5" s="479">
        <f t="shared" ref="A5:A18" si="0">A4+1</f>
        <v>3</v>
      </c>
      <c r="B5" s="24" t="s">
        <v>255</v>
      </c>
      <c r="C5" s="480"/>
      <c r="D5" s="480"/>
      <c r="E5" s="480">
        <v>0</v>
      </c>
      <c r="F5" s="480">
        <v>7</v>
      </c>
      <c r="G5" s="480">
        <v>4</v>
      </c>
      <c r="H5" s="480">
        <v>5</v>
      </c>
      <c r="I5" s="480">
        <v>4</v>
      </c>
      <c r="J5" s="480">
        <v>13</v>
      </c>
      <c r="K5" s="480">
        <v>17</v>
      </c>
      <c r="L5" s="480">
        <v>20</v>
      </c>
      <c r="M5" s="480">
        <v>23</v>
      </c>
      <c r="N5" s="480">
        <v>12</v>
      </c>
      <c r="O5" s="480">
        <v>20</v>
      </c>
      <c r="P5" s="480">
        <v>18</v>
      </c>
      <c r="Q5" s="480">
        <v>14</v>
      </c>
      <c r="R5" s="480">
        <v>16</v>
      </c>
    </row>
    <row r="6" spans="1:18" ht="16.5">
      <c r="A6" s="479">
        <f t="shared" si="0"/>
        <v>4</v>
      </c>
      <c r="B6" s="24" t="s">
        <v>256</v>
      </c>
      <c r="C6" s="481"/>
      <c r="D6" s="481"/>
      <c r="E6" s="481"/>
      <c r="F6" s="481">
        <v>0</v>
      </c>
      <c r="G6" s="481">
        <v>18</v>
      </c>
      <c r="H6" s="481">
        <v>14</v>
      </c>
      <c r="I6" s="481">
        <v>14</v>
      </c>
      <c r="J6" s="481">
        <v>16</v>
      </c>
      <c r="K6" s="481">
        <v>20</v>
      </c>
      <c r="L6" s="481">
        <v>24</v>
      </c>
      <c r="M6" s="481">
        <v>27</v>
      </c>
      <c r="N6" s="481">
        <v>17</v>
      </c>
      <c r="O6" s="481">
        <v>26</v>
      </c>
      <c r="P6" s="481">
        <v>26</v>
      </c>
      <c r="Q6" s="481">
        <v>29</v>
      </c>
      <c r="R6" s="481">
        <v>13</v>
      </c>
    </row>
    <row r="7" spans="1:18" ht="16.5">
      <c r="A7" s="479">
        <f t="shared" si="0"/>
        <v>5</v>
      </c>
      <c r="B7" s="24" t="s">
        <v>257</v>
      </c>
      <c r="C7" s="480"/>
      <c r="D7" s="480"/>
      <c r="E7" s="480"/>
      <c r="F7" s="480"/>
      <c r="G7" s="480">
        <v>0</v>
      </c>
      <c r="H7" s="480">
        <v>5</v>
      </c>
      <c r="I7" s="480">
        <v>2</v>
      </c>
      <c r="J7" s="480">
        <v>8</v>
      </c>
      <c r="K7" s="480">
        <v>9</v>
      </c>
      <c r="L7" s="480">
        <v>19</v>
      </c>
      <c r="M7" s="480">
        <v>22</v>
      </c>
      <c r="N7" s="480">
        <v>28</v>
      </c>
      <c r="O7" s="480">
        <v>20</v>
      </c>
      <c r="P7" s="480">
        <v>18</v>
      </c>
      <c r="Q7" s="480">
        <v>16</v>
      </c>
      <c r="R7" s="480">
        <v>10</v>
      </c>
    </row>
    <row r="8" spans="1:18" ht="16.5">
      <c r="A8" s="479">
        <f t="shared" si="0"/>
        <v>6</v>
      </c>
      <c r="B8" s="24" t="s">
        <v>258</v>
      </c>
      <c r="C8" s="481"/>
      <c r="D8" s="481"/>
      <c r="E8" s="481"/>
      <c r="F8" s="481"/>
      <c r="G8" s="481"/>
      <c r="H8" s="481">
        <v>0</v>
      </c>
      <c r="I8" s="481">
        <v>2</v>
      </c>
      <c r="J8" s="481">
        <v>7</v>
      </c>
      <c r="K8" s="481">
        <v>10</v>
      </c>
      <c r="L8" s="481">
        <v>21</v>
      </c>
      <c r="M8" s="481">
        <v>25</v>
      </c>
      <c r="N8" s="481">
        <v>6</v>
      </c>
      <c r="O8" s="481">
        <v>19</v>
      </c>
      <c r="P8" s="481">
        <v>15</v>
      </c>
      <c r="Q8" s="481">
        <v>14</v>
      </c>
      <c r="R8" s="481">
        <v>7</v>
      </c>
    </row>
    <row r="9" spans="1:18" ht="16.5">
      <c r="A9" s="479">
        <f t="shared" si="0"/>
        <v>7</v>
      </c>
      <c r="B9" s="24" t="s">
        <v>259</v>
      </c>
      <c r="C9" s="480"/>
      <c r="D9" s="480"/>
      <c r="E9" s="480"/>
      <c r="F9" s="480"/>
      <c r="G9" s="480"/>
      <c r="H9" s="480"/>
      <c r="I9" s="480">
        <v>0</v>
      </c>
      <c r="J9" s="480">
        <v>7</v>
      </c>
      <c r="K9" s="480">
        <v>10</v>
      </c>
      <c r="L9" s="480">
        <v>17</v>
      </c>
      <c r="M9" s="480">
        <v>20</v>
      </c>
      <c r="N9" s="480">
        <v>6</v>
      </c>
      <c r="O9" s="480">
        <v>20</v>
      </c>
      <c r="P9" s="480">
        <v>18</v>
      </c>
      <c r="Q9" s="480">
        <v>14</v>
      </c>
      <c r="R9" s="480">
        <v>8</v>
      </c>
    </row>
    <row r="10" spans="1:18" ht="16.5">
      <c r="A10" s="479">
        <f t="shared" si="0"/>
        <v>8</v>
      </c>
      <c r="B10" s="24" t="s">
        <v>260</v>
      </c>
      <c r="C10" s="481"/>
      <c r="D10" s="481"/>
      <c r="E10" s="481"/>
      <c r="F10" s="481"/>
      <c r="G10" s="481"/>
      <c r="H10" s="481"/>
      <c r="I10" s="481"/>
      <c r="J10" s="481">
        <v>0</v>
      </c>
      <c r="K10" s="481">
        <v>3</v>
      </c>
      <c r="L10" s="481">
        <v>14</v>
      </c>
      <c r="M10" s="481">
        <v>17</v>
      </c>
      <c r="N10" s="481">
        <v>3</v>
      </c>
      <c r="O10" s="481">
        <v>15</v>
      </c>
      <c r="P10" s="481">
        <v>9</v>
      </c>
      <c r="Q10" s="481">
        <v>7</v>
      </c>
      <c r="R10" s="481">
        <v>12</v>
      </c>
    </row>
    <row r="11" spans="1:18" ht="16.5">
      <c r="A11" s="479">
        <f t="shared" si="0"/>
        <v>9</v>
      </c>
      <c r="B11" s="24" t="s">
        <v>261</v>
      </c>
      <c r="C11" s="480"/>
      <c r="D11" s="480"/>
      <c r="E11" s="480"/>
      <c r="F11" s="480"/>
      <c r="G11" s="480"/>
      <c r="H11" s="480"/>
      <c r="I11" s="480"/>
      <c r="J11" s="480"/>
      <c r="K11" s="480">
        <v>0</v>
      </c>
      <c r="L11" s="480">
        <v>11</v>
      </c>
      <c r="M11" s="480">
        <v>13</v>
      </c>
      <c r="N11" s="480">
        <v>6</v>
      </c>
      <c r="O11" s="480">
        <v>14</v>
      </c>
      <c r="P11" s="480">
        <v>12</v>
      </c>
      <c r="Q11" s="480">
        <v>10</v>
      </c>
      <c r="R11" s="480">
        <v>15</v>
      </c>
    </row>
    <row r="12" spans="1:18" ht="16.5">
      <c r="A12" s="479">
        <f t="shared" si="0"/>
        <v>10</v>
      </c>
      <c r="B12" s="24" t="s">
        <v>262</v>
      </c>
      <c r="C12" s="481"/>
      <c r="D12" s="481"/>
      <c r="E12" s="481"/>
      <c r="F12" s="481"/>
      <c r="G12" s="481"/>
      <c r="H12" s="481"/>
      <c r="I12" s="481"/>
      <c r="J12" s="481"/>
      <c r="K12" s="481"/>
      <c r="L12" s="481">
        <v>0</v>
      </c>
      <c r="M12" s="481">
        <v>3</v>
      </c>
      <c r="N12" s="481">
        <v>19</v>
      </c>
      <c r="O12" s="481">
        <v>16</v>
      </c>
      <c r="P12" s="481">
        <v>12</v>
      </c>
      <c r="Q12" s="481">
        <v>14</v>
      </c>
      <c r="R12" s="481">
        <v>19</v>
      </c>
    </row>
    <row r="13" spans="1:18" ht="16.5">
      <c r="A13" s="479">
        <f t="shared" si="0"/>
        <v>11</v>
      </c>
      <c r="B13" s="24" t="s">
        <v>263</v>
      </c>
      <c r="C13" s="480"/>
      <c r="D13" s="480"/>
      <c r="E13" s="480"/>
      <c r="F13" s="480"/>
      <c r="G13" s="480"/>
      <c r="H13" s="480"/>
      <c r="I13" s="480"/>
      <c r="J13" s="480"/>
      <c r="K13" s="480"/>
      <c r="L13" s="480"/>
      <c r="M13" s="480">
        <v>0</v>
      </c>
      <c r="N13" s="480">
        <v>22</v>
      </c>
      <c r="O13" s="480">
        <v>13</v>
      </c>
      <c r="P13" s="480">
        <v>14</v>
      </c>
      <c r="Q13" s="480">
        <v>19</v>
      </c>
      <c r="R13" s="480">
        <v>21</v>
      </c>
    </row>
    <row r="14" spans="1:18" ht="16.5">
      <c r="A14" s="479">
        <f t="shared" si="0"/>
        <v>12</v>
      </c>
      <c r="B14" s="24" t="s">
        <v>264</v>
      </c>
      <c r="C14" s="481"/>
      <c r="D14" s="481"/>
      <c r="E14" s="481"/>
      <c r="F14" s="481"/>
      <c r="G14" s="481"/>
      <c r="H14" s="481"/>
      <c r="I14" s="481"/>
      <c r="J14" s="481"/>
      <c r="K14" s="481"/>
      <c r="L14" s="481"/>
      <c r="M14" s="481"/>
      <c r="N14" s="481">
        <v>0</v>
      </c>
      <c r="O14" s="481">
        <v>12</v>
      </c>
      <c r="P14" s="481">
        <v>11</v>
      </c>
      <c r="Q14" s="481">
        <v>15</v>
      </c>
      <c r="R14" s="481">
        <v>20</v>
      </c>
    </row>
    <row r="15" spans="1:18" ht="16.5">
      <c r="A15" s="479">
        <f t="shared" si="0"/>
        <v>13</v>
      </c>
      <c r="B15" s="24" t="s">
        <v>265</v>
      </c>
      <c r="C15" s="480"/>
      <c r="D15" s="480"/>
      <c r="E15" s="480"/>
      <c r="F15" s="480"/>
      <c r="G15" s="480"/>
      <c r="H15" s="480"/>
      <c r="I15" s="480"/>
      <c r="J15" s="480"/>
      <c r="K15" s="480"/>
      <c r="L15" s="480"/>
      <c r="M15" s="480"/>
      <c r="N15" s="480"/>
      <c r="O15" s="480">
        <v>0</v>
      </c>
      <c r="P15" s="480">
        <v>6</v>
      </c>
      <c r="Q15" s="480">
        <v>5</v>
      </c>
      <c r="R15" s="480">
        <v>20</v>
      </c>
    </row>
    <row r="16" spans="1:18" ht="16.5">
      <c r="A16" s="479">
        <f t="shared" si="0"/>
        <v>14</v>
      </c>
      <c r="B16" s="24" t="s">
        <v>266</v>
      </c>
      <c r="C16" s="481"/>
      <c r="D16" s="481"/>
      <c r="E16" s="481"/>
      <c r="F16" s="481"/>
      <c r="G16" s="481"/>
      <c r="H16" s="481"/>
      <c r="I16" s="481"/>
      <c r="J16" s="481"/>
      <c r="K16" s="481"/>
      <c r="L16" s="481"/>
      <c r="M16" s="481"/>
      <c r="N16" s="481"/>
      <c r="O16" s="481"/>
      <c r="P16" s="481">
        <v>0</v>
      </c>
      <c r="Q16" s="481">
        <v>9</v>
      </c>
      <c r="R16" s="481">
        <v>18</v>
      </c>
    </row>
    <row r="17" spans="1:18" ht="16.5">
      <c r="A17" s="479">
        <f t="shared" si="0"/>
        <v>15</v>
      </c>
      <c r="B17" s="24" t="s">
        <v>267</v>
      </c>
      <c r="C17" s="480"/>
      <c r="D17" s="480"/>
      <c r="E17" s="480"/>
      <c r="F17" s="480"/>
      <c r="G17" s="480"/>
      <c r="H17" s="480"/>
      <c r="I17" s="480"/>
      <c r="J17" s="480"/>
      <c r="K17" s="480"/>
      <c r="L17" s="480"/>
      <c r="M17" s="480"/>
      <c r="N17" s="480"/>
      <c r="O17" s="480"/>
      <c r="P17" s="480"/>
      <c r="Q17" s="480">
        <v>0</v>
      </c>
      <c r="R17" s="480">
        <v>9</v>
      </c>
    </row>
    <row r="18" spans="1:18" ht="16.5">
      <c r="A18" s="479">
        <f t="shared" si="0"/>
        <v>16</v>
      </c>
      <c r="B18" s="24" t="s">
        <v>268</v>
      </c>
      <c r="C18" s="481"/>
      <c r="D18" s="481"/>
      <c r="E18" s="481"/>
      <c r="F18" s="481"/>
      <c r="G18" s="481"/>
      <c r="H18" s="481"/>
      <c r="I18" s="481"/>
      <c r="J18" s="481"/>
      <c r="K18" s="481"/>
      <c r="L18" s="481"/>
      <c r="M18" s="481"/>
      <c r="N18" s="481"/>
      <c r="O18" s="481"/>
      <c r="P18" s="481"/>
      <c r="Q18" s="481"/>
      <c r="R18" s="481">
        <v>0</v>
      </c>
    </row>
  </sheetData>
  <mergeCells count="1">
    <mergeCell ref="A1:R1"/>
  </mergeCells>
  <printOptions horizontalCentered="1"/>
  <pageMargins left="0.45" right="0.45" top="0.75" bottom="0.75" header="0.3" footer="0.3"/>
  <pageSetup paperSize="9" orientation="landscape" r:id="rId1"/>
  <headerFooter>
    <oddFooter>&amp;LPrepared By:&amp;CChecked By:&amp;RApproved By: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1176"/>
  <sheetViews>
    <sheetView view="pageBreakPreview" zoomScaleNormal="100" zoomScaleSheetLayoutView="100" workbookViewId="0">
      <selection activeCell="K16" sqref="K16"/>
    </sheetView>
  </sheetViews>
  <sheetFormatPr defaultRowHeight="12.75"/>
  <cols>
    <col min="1" max="1" width="6.42578125" customWidth="1"/>
    <col min="2" max="2" width="34.28515625" customWidth="1"/>
    <col min="3" max="3" width="7.140625" customWidth="1"/>
    <col min="4" max="4" width="6.42578125" customWidth="1"/>
    <col min="5" max="5" width="9.28515625" customWidth="1"/>
    <col min="6" max="6" width="10.5703125" customWidth="1"/>
    <col min="7" max="7" width="10.42578125" bestFit="1" customWidth="1"/>
    <col min="8" max="9" width="7.42578125" bestFit="1" customWidth="1"/>
    <col min="10" max="10" width="7.85546875" customWidth="1"/>
  </cols>
  <sheetData>
    <row r="1" spans="1:14" ht="15.75">
      <c r="A1" s="519" t="s">
        <v>1963</v>
      </c>
      <c r="B1" s="519"/>
      <c r="C1" s="519"/>
      <c r="D1" s="519"/>
      <c r="E1" s="519"/>
      <c r="F1" s="519"/>
      <c r="G1" s="519"/>
      <c r="H1" s="519"/>
      <c r="I1" s="29"/>
      <c r="J1" s="29"/>
    </row>
    <row r="2" spans="1:14" ht="15.75">
      <c r="A2" s="518" t="s">
        <v>1984</v>
      </c>
      <c r="B2" s="518"/>
      <c r="C2" s="518"/>
      <c r="D2" s="518"/>
      <c r="E2" s="518"/>
      <c r="F2" s="518"/>
      <c r="G2" s="518"/>
      <c r="H2" s="518"/>
      <c r="I2" s="30"/>
      <c r="J2" s="30"/>
    </row>
    <row r="3" spans="1:14" ht="15.75">
      <c r="A3" s="519" t="s">
        <v>1985</v>
      </c>
      <c r="B3" s="519"/>
      <c r="C3" s="519"/>
      <c r="D3" s="519"/>
      <c r="E3" s="519"/>
      <c r="F3" s="519"/>
      <c r="G3" s="519"/>
      <c r="H3" s="519"/>
      <c r="I3" s="29"/>
      <c r="J3" s="29"/>
    </row>
    <row r="4" spans="1:14" ht="15.75">
      <c r="A4" s="517" t="s">
        <v>1986</v>
      </c>
      <c r="B4" s="517"/>
      <c r="C4" s="517"/>
      <c r="D4" s="517"/>
      <c r="E4" s="517"/>
      <c r="F4" s="517"/>
      <c r="G4" s="517"/>
      <c r="H4" s="517"/>
      <c r="I4" s="103"/>
      <c r="J4" s="28"/>
    </row>
    <row r="5" spans="1:14" ht="15.75">
      <c r="A5" s="498" t="s">
        <v>1987</v>
      </c>
      <c r="B5" s="498"/>
      <c r="C5" s="498"/>
      <c r="D5" s="498"/>
      <c r="E5" s="498"/>
      <c r="F5" s="498"/>
      <c r="G5" s="498"/>
      <c r="H5" s="498"/>
      <c r="I5" s="115"/>
    </row>
    <row r="6" spans="1:14" ht="16.5">
      <c r="A6" s="506" t="s">
        <v>713</v>
      </c>
      <c r="B6" s="506"/>
      <c r="C6" s="506"/>
      <c r="D6" s="506"/>
      <c r="E6" s="506"/>
      <c r="F6" s="506"/>
      <c r="G6" s="506"/>
      <c r="H6" s="506"/>
      <c r="I6" s="1"/>
    </row>
    <row r="7" spans="1:14" ht="13.5">
      <c r="A7" s="167">
        <v>1</v>
      </c>
      <c r="B7" s="168" t="s">
        <v>73</v>
      </c>
      <c r="C7" s="168"/>
      <c r="D7" s="168"/>
      <c r="E7" s="169" t="s">
        <v>71</v>
      </c>
      <c r="F7" s="170" t="s">
        <v>74</v>
      </c>
      <c r="G7" s="168"/>
      <c r="H7" s="171">
        <v>1000</v>
      </c>
      <c r="I7" s="1"/>
    </row>
    <row r="8" spans="1:14" ht="13.5">
      <c r="A8" s="167">
        <v>2</v>
      </c>
      <c r="B8" s="168" t="s">
        <v>809</v>
      </c>
      <c r="C8" s="168"/>
      <c r="D8" s="168"/>
      <c r="E8" s="169" t="s">
        <v>71</v>
      </c>
      <c r="F8" s="170" t="s">
        <v>74</v>
      </c>
      <c r="G8" s="168"/>
      <c r="H8" s="171">
        <v>685</v>
      </c>
      <c r="I8" s="1"/>
      <c r="K8" s="1"/>
      <c r="L8" s="1"/>
      <c r="M8" s="1"/>
      <c r="N8" s="1"/>
    </row>
    <row r="9" spans="1:14" ht="13.5">
      <c r="A9" s="167">
        <v>3</v>
      </c>
      <c r="B9" s="168" t="s">
        <v>75</v>
      </c>
      <c r="C9" s="168"/>
      <c r="D9" s="168"/>
      <c r="E9" s="169" t="s">
        <v>71</v>
      </c>
      <c r="F9" s="170" t="s">
        <v>74</v>
      </c>
      <c r="G9" s="168"/>
      <c r="H9" s="171">
        <v>640</v>
      </c>
      <c r="I9" s="1"/>
      <c r="K9" s="1"/>
      <c r="L9" s="1"/>
      <c r="M9" s="1"/>
      <c r="N9" s="1"/>
    </row>
    <row r="10" spans="1:14" ht="13.5">
      <c r="A10" s="167">
        <v>4</v>
      </c>
      <c r="B10" s="168" t="s">
        <v>76</v>
      </c>
      <c r="C10" s="168"/>
      <c r="D10" s="168"/>
      <c r="E10" s="169" t="s">
        <v>71</v>
      </c>
      <c r="F10" s="170" t="s">
        <v>74</v>
      </c>
      <c r="G10" s="168"/>
      <c r="H10" s="171">
        <v>720</v>
      </c>
      <c r="I10" s="1"/>
      <c r="K10" s="1"/>
      <c r="L10" s="1"/>
      <c r="M10" s="1"/>
      <c r="N10" s="1"/>
    </row>
    <row r="11" spans="1:14" ht="13.5">
      <c r="A11" s="167">
        <v>5</v>
      </c>
      <c r="B11" s="168" t="s">
        <v>420</v>
      </c>
      <c r="C11" s="168"/>
      <c r="D11" s="168"/>
      <c r="E11" s="169" t="s">
        <v>71</v>
      </c>
      <c r="F11" s="170" t="s">
        <v>74</v>
      </c>
      <c r="G11" s="168"/>
      <c r="H11" s="171">
        <v>620</v>
      </c>
      <c r="I11" s="1"/>
      <c r="K11" s="1"/>
      <c r="L11" s="1"/>
      <c r="M11" s="1"/>
      <c r="N11" s="1"/>
    </row>
    <row r="12" spans="1:14" ht="13.5">
      <c r="A12" s="167">
        <v>6</v>
      </c>
      <c r="B12" s="168" t="s">
        <v>421</v>
      </c>
      <c r="C12" s="168"/>
      <c r="D12" s="168"/>
      <c r="E12" s="169" t="s">
        <v>71</v>
      </c>
      <c r="F12" s="170" t="s">
        <v>74</v>
      </c>
      <c r="G12" s="168"/>
      <c r="H12" s="171">
        <v>715</v>
      </c>
      <c r="I12" s="1"/>
      <c r="K12" s="1"/>
      <c r="L12" s="1"/>
      <c r="M12" s="1"/>
      <c r="N12" s="1"/>
    </row>
    <row r="13" spans="1:14" ht="13.5">
      <c r="A13" s="167">
        <v>7</v>
      </c>
      <c r="B13" s="168" t="s">
        <v>422</v>
      </c>
      <c r="C13" s="168"/>
      <c r="D13" s="168"/>
      <c r="E13" s="169" t="s">
        <v>71</v>
      </c>
      <c r="F13" s="170" t="s">
        <v>74</v>
      </c>
      <c r="G13" s="168"/>
      <c r="H13" s="171">
        <v>855</v>
      </c>
      <c r="I13" s="1"/>
      <c r="K13" s="1"/>
      <c r="L13" s="1"/>
      <c r="M13" s="1"/>
      <c r="N13" s="1"/>
    </row>
    <row r="14" spans="1:14" ht="13.5">
      <c r="A14" s="167">
        <v>8</v>
      </c>
      <c r="B14" s="168" t="s">
        <v>423</v>
      </c>
      <c r="C14" s="168"/>
      <c r="D14" s="168"/>
      <c r="E14" s="169" t="s">
        <v>71</v>
      </c>
      <c r="F14" s="170" t="s">
        <v>74</v>
      </c>
      <c r="G14" s="168"/>
      <c r="H14" s="171">
        <v>580</v>
      </c>
      <c r="I14" s="1"/>
      <c r="K14" s="1"/>
      <c r="L14" s="1"/>
      <c r="M14" s="1"/>
      <c r="N14" s="1"/>
    </row>
    <row r="15" spans="1:14" ht="13.5">
      <c r="A15" s="167">
        <v>9</v>
      </c>
      <c r="B15" s="168" t="s">
        <v>77</v>
      </c>
      <c r="C15" s="168"/>
      <c r="D15" s="168"/>
      <c r="E15" s="169" t="s">
        <v>71</v>
      </c>
      <c r="F15" s="170" t="s">
        <v>74</v>
      </c>
      <c r="G15" s="168"/>
      <c r="H15" s="171">
        <v>600</v>
      </c>
      <c r="I15" s="1"/>
      <c r="K15" s="1"/>
      <c r="L15" s="1"/>
      <c r="M15" s="1"/>
      <c r="N15" s="1"/>
    </row>
    <row r="16" spans="1:14" ht="13.5">
      <c r="A16" s="167">
        <v>10</v>
      </c>
      <c r="B16" s="168" t="s">
        <v>424</v>
      </c>
      <c r="C16" s="168"/>
      <c r="D16" s="168"/>
      <c r="E16" s="169" t="s">
        <v>71</v>
      </c>
      <c r="F16" s="170" t="s">
        <v>74</v>
      </c>
      <c r="G16" s="168"/>
      <c r="H16" s="171">
        <v>420</v>
      </c>
      <c r="I16" s="1"/>
    </row>
    <row r="17" spans="1:9" ht="13.5">
      <c r="A17" s="167">
        <v>11</v>
      </c>
      <c r="B17" s="168" t="s">
        <v>545</v>
      </c>
      <c r="C17" s="168"/>
      <c r="D17" s="168"/>
      <c r="E17" s="169" t="s">
        <v>71</v>
      </c>
      <c r="F17" s="170" t="s">
        <v>74</v>
      </c>
      <c r="G17" s="168"/>
      <c r="H17" s="171">
        <v>605</v>
      </c>
      <c r="I17" s="1"/>
    </row>
    <row r="18" spans="1:9" ht="13.5">
      <c r="A18" s="167">
        <v>12</v>
      </c>
      <c r="B18" s="168" t="s">
        <v>546</v>
      </c>
      <c r="C18" s="168"/>
      <c r="D18" s="168"/>
      <c r="E18" s="169" t="s">
        <v>71</v>
      </c>
      <c r="F18" s="170" t="s">
        <v>74</v>
      </c>
      <c r="G18" s="172" t="s">
        <v>547</v>
      </c>
      <c r="H18" s="171">
        <v>954</v>
      </c>
      <c r="I18" s="1"/>
    </row>
    <row r="19" spans="1:9" ht="13.5">
      <c r="A19" s="167">
        <v>13</v>
      </c>
      <c r="B19" s="168" t="s">
        <v>939</v>
      </c>
      <c r="C19" s="168"/>
      <c r="D19" s="168"/>
      <c r="E19" s="169" t="s">
        <v>71</v>
      </c>
      <c r="F19" s="170" t="s">
        <v>74</v>
      </c>
      <c r="G19" s="172"/>
      <c r="H19" s="173">
        <v>950</v>
      </c>
      <c r="I19" s="1"/>
    </row>
    <row r="20" spans="1:9" ht="13.5">
      <c r="A20" s="167">
        <v>14</v>
      </c>
      <c r="B20" s="168" t="s">
        <v>940</v>
      </c>
      <c r="C20" s="168"/>
      <c r="D20" s="168"/>
      <c r="E20" s="169" t="s">
        <v>71</v>
      </c>
      <c r="F20" s="170" t="s">
        <v>74</v>
      </c>
      <c r="G20" s="172"/>
      <c r="H20" s="173">
        <v>590</v>
      </c>
      <c r="I20" s="1"/>
    </row>
    <row r="21" spans="1:9" ht="13.5">
      <c r="A21" s="167">
        <v>15</v>
      </c>
      <c r="B21" s="168" t="s">
        <v>941</v>
      </c>
      <c r="C21" s="168"/>
      <c r="D21" s="168"/>
      <c r="E21" s="169" t="s">
        <v>71</v>
      </c>
      <c r="F21" s="170" t="s">
        <v>791</v>
      </c>
      <c r="G21" s="516" t="s">
        <v>1248</v>
      </c>
      <c r="H21" s="173">
        <v>3900</v>
      </c>
      <c r="I21" s="1"/>
    </row>
    <row r="22" spans="1:9" ht="13.5">
      <c r="A22" s="167">
        <v>16</v>
      </c>
      <c r="B22" s="168" t="s">
        <v>942</v>
      </c>
      <c r="C22" s="168"/>
      <c r="D22" s="168"/>
      <c r="E22" s="169" t="s">
        <v>71</v>
      </c>
      <c r="F22" s="170" t="s">
        <v>791</v>
      </c>
      <c r="G22" s="516"/>
      <c r="H22" s="173">
        <v>2700</v>
      </c>
      <c r="I22" s="1"/>
    </row>
    <row r="23" spans="1:9" ht="13.5">
      <c r="A23" s="167">
        <v>17</v>
      </c>
      <c r="B23" s="168" t="s">
        <v>943</v>
      </c>
      <c r="C23" s="168"/>
      <c r="D23" s="168"/>
      <c r="E23" s="169" t="s">
        <v>71</v>
      </c>
      <c r="F23" s="170" t="s">
        <v>791</v>
      </c>
      <c r="G23" s="516"/>
      <c r="H23" s="173">
        <v>3000</v>
      </c>
      <c r="I23" s="1"/>
    </row>
    <row r="24" spans="1:9" ht="13.5">
      <c r="A24" s="167">
        <v>18</v>
      </c>
      <c r="B24" s="168" t="s">
        <v>944</v>
      </c>
      <c r="C24" s="168"/>
      <c r="D24" s="168"/>
      <c r="E24" s="169" t="s">
        <v>71</v>
      </c>
      <c r="F24" s="170" t="s">
        <v>791</v>
      </c>
      <c r="G24" s="516"/>
      <c r="H24" s="173">
        <v>3440</v>
      </c>
      <c r="I24" s="1"/>
    </row>
    <row r="25" spans="1:9" ht="13.5">
      <c r="A25" s="167">
        <v>19</v>
      </c>
      <c r="B25" s="168" t="s">
        <v>949</v>
      </c>
      <c r="C25" s="168"/>
      <c r="D25" s="168"/>
      <c r="E25" s="169" t="s">
        <v>71</v>
      </c>
      <c r="F25" s="170" t="s">
        <v>791</v>
      </c>
      <c r="G25" s="516"/>
      <c r="H25" s="173">
        <v>3560</v>
      </c>
      <c r="I25" s="1"/>
    </row>
    <row r="26" spans="1:9" ht="13.5">
      <c r="A26" s="167">
        <v>20</v>
      </c>
      <c r="B26" s="168" t="s">
        <v>950</v>
      </c>
      <c r="C26" s="168"/>
      <c r="D26" s="168"/>
      <c r="E26" s="169" t="s">
        <v>71</v>
      </c>
      <c r="F26" s="170" t="s">
        <v>791</v>
      </c>
      <c r="G26" s="516"/>
      <c r="H26" s="173">
        <v>3980</v>
      </c>
      <c r="I26" s="1"/>
    </row>
    <row r="27" spans="1:9" ht="13.5">
      <c r="A27" s="167">
        <v>21</v>
      </c>
      <c r="B27" s="168" t="s">
        <v>951</v>
      </c>
      <c r="C27" s="168"/>
      <c r="D27" s="168"/>
      <c r="E27" s="169" t="s">
        <v>71</v>
      </c>
      <c r="F27" s="170" t="s">
        <v>791</v>
      </c>
      <c r="G27" s="516"/>
      <c r="H27" s="173">
        <v>4200</v>
      </c>
      <c r="I27" s="1"/>
    </row>
    <row r="28" spans="1:9" ht="13.5">
      <c r="A28" s="167">
        <v>23</v>
      </c>
      <c r="B28" s="168" t="s">
        <v>1245</v>
      </c>
      <c r="C28" s="168"/>
      <c r="D28" s="168"/>
      <c r="E28" s="169" t="s">
        <v>71</v>
      </c>
      <c r="F28" s="170" t="s">
        <v>791</v>
      </c>
      <c r="G28" s="516"/>
      <c r="H28" s="173">
        <v>2040</v>
      </c>
      <c r="I28" s="1"/>
    </row>
    <row r="29" spans="1:9" ht="14.25" customHeight="1">
      <c r="A29" s="167">
        <v>22</v>
      </c>
      <c r="B29" s="168" t="s">
        <v>948</v>
      </c>
      <c r="C29" s="168"/>
      <c r="D29" s="168"/>
      <c r="E29" s="169" t="s">
        <v>71</v>
      </c>
      <c r="F29" s="170" t="s">
        <v>74</v>
      </c>
      <c r="G29" s="516" t="s">
        <v>1707</v>
      </c>
      <c r="H29" s="173">
        <v>10800</v>
      </c>
      <c r="I29" s="1"/>
    </row>
    <row r="30" spans="1:9" ht="14.25" customHeight="1">
      <c r="A30" s="167">
        <v>24</v>
      </c>
      <c r="B30" s="168" t="s">
        <v>1246</v>
      </c>
      <c r="C30" s="168"/>
      <c r="D30" s="168"/>
      <c r="E30" s="169" t="s">
        <v>71</v>
      </c>
      <c r="F30" s="170" t="s">
        <v>74</v>
      </c>
      <c r="G30" s="516"/>
      <c r="H30" s="173">
        <v>7440</v>
      </c>
      <c r="I30" s="1"/>
    </row>
    <row r="31" spans="1:9" ht="14.25" customHeight="1">
      <c r="A31" s="167">
        <v>25</v>
      </c>
      <c r="B31" s="168" t="s">
        <v>1708</v>
      </c>
      <c r="C31" s="168"/>
      <c r="D31" s="168"/>
      <c r="E31" s="169" t="s">
        <v>71</v>
      </c>
      <c r="F31" s="170" t="s">
        <v>74</v>
      </c>
      <c r="G31" s="516"/>
      <c r="H31" s="173">
        <v>7920</v>
      </c>
      <c r="I31" s="1"/>
    </row>
    <row r="32" spans="1:9" ht="14.25" customHeight="1">
      <c r="A32" s="167">
        <v>26</v>
      </c>
      <c r="B32" s="168" t="s">
        <v>1247</v>
      </c>
      <c r="C32" s="168"/>
      <c r="D32" s="168"/>
      <c r="E32" s="169" t="s">
        <v>71</v>
      </c>
      <c r="F32" s="170" t="s">
        <v>74</v>
      </c>
      <c r="G32" s="516"/>
      <c r="H32" s="173">
        <v>8620</v>
      </c>
      <c r="I32" s="1"/>
    </row>
    <row r="33" spans="1:9" ht="16.5">
      <c r="A33" s="507" t="s">
        <v>1988</v>
      </c>
      <c r="B33" s="508"/>
      <c r="C33" s="508"/>
      <c r="D33" s="508"/>
      <c r="E33" s="508"/>
      <c r="F33" s="508"/>
      <c r="G33" s="508"/>
      <c r="H33" s="509"/>
      <c r="I33" s="1"/>
    </row>
    <row r="34" spans="1:9" ht="13.5">
      <c r="A34" s="186">
        <v>1</v>
      </c>
      <c r="B34" s="187" t="s">
        <v>78</v>
      </c>
      <c r="C34" s="187"/>
      <c r="D34" s="187"/>
      <c r="E34" s="172" t="s">
        <v>71</v>
      </c>
      <c r="F34" s="201" t="s">
        <v>505</v>
      </c>
      <c r="G34" s="202" t="s">
        <v>506</v>
      </c>
      <c r="H34" s="203">
        <v>5000</v>
      </c>
      <c r="I34" s="1"/>
    </row>
    <row r="35" spans="1:9" ht="13.5">
      <c r="A35" s="167">
        <v>2</v>
      </c>
      <c r="B35" s="168" t="s">
        <v>507</v>
      </c>
      <c r="C35" s="168"/>
      <c r="D35" s="168"/>
      <c r="E35" s="169" t="s">
        <v>71</v>
      </c>
      <c r="F35" s="170" t="s">
        <v>505</v>
      </c>
      <c r="G35" s="168"/>
      <c r="H35" s="171">
        <v>1500</v>
      </c>
      <c r="I35" s="1"/>
    </row>
    <row r="36" spans="1:9" ht="13.5">
      <c r="A36" s="167">
        <v>3</v>
      </c>
      <c r="B36" s="168" t="s">
        <v>80</v>
      </c>
      <c r="C36" s="168"/>
      <c r="D36" s="168"/>
      <c r="E36" s="169" t="s">
        <v>71</v>
      </c>
      <c r="F36" s="170" t="s">
        <v>505</v>
      </c>
      <c r="G36" s="168"/>
      <c r="H36" s="171">
        <v>2030</v>
      </c>
      <c r="I36" s="1"/>
    </row>
    <row r="37" spans="1:9" ht="13.5">
      <c r="A37" s="167">
        <v>4</v>
      </c>
      <c r="B37" s="168" t="s">
        <v>81</v>
      </c>
      <c r="C37" s="168"/>
      <c r="D37" s="168"/>
      <c r="E37" s="169" t="s">
        <v>71</v>
      </c>
      <c r="F37" s="170" t="s">
        <v>505</v>
      </c>
      <c r="G37" s="168"/>
      <c r="H37" s="171"/>
      <c r="I37" s="1"/>
    </row>
    <row r="38" spans="1:9" ht="13.5">
      <c r="A38" s="167">
        <v>5</v>
      </c>
      <c r="B38" s="168" t="s">
        <v>508</v>
      </c>
      <c r="C38" s="168"/>
      <c r="D38" s="168"/>
      <c r="E38" s="169" t="s">
        <v>71</v>
      </c>
      <c r="F38" s="170" t="s">
        <v>505</v>
      </c>
      <c r="G38" s="168"/>
      <c r="H38" s="171">
        <v>865</v>
      </c>
      <c r="I38" s="1"/>
    </row>
    <row r="39" spans="1:9" s="200" customFormat="1" ht="16.5">
      <c r="A39" s="507" t="s">
        <v>720</v>
      </c>
      <c r="B39" s="508"/>
      <c r="C39" s="508"/>
      <c r="D39" s="508"/>
      <c r="E39" s="508"/>
      <c r="F39" s="508"/>
      <c r="G39" s="508"/>
      <c r="H39" s="509"/>
      <c r="I39" s="199"/>
    </row>
    <row r="40" spans="1:9" ht="13.5">
      <c r="A40" s="167">
        <v>1</v>
      </c>
      <c r="B40" s="168" t="s">
        <v>87</v>
      </c>
      <c r="C40" s="168"/>
      <c r="D40" s="168"/>
      <c r="E40" s="169" t="s">
        <v>71</v>
      </c>
      <c r="F40" s="169" t="s">
        <v>351</v>
      </c>
      <c r="G40" s="170"/>
      <c r="H40" s="171">
        <v>340</v>
      </c>
      <c r="I40" s="1"/>
    </row>
    <row r="41" spans="1:9" ht="13.5">
      <c r="A41" s="167">
        <v>2</v>
      </c>
      <c r="B41" s="168" t="s">
        <v>353</v>
      </c>
      <c r="C41" s="168"/>
      <c r="D41" s="168"/>
      <c r="E41" s="169" t="s">
        <v>71</v>
      </c>
      <c r="F41" s="169" t="s">
        <v>352</v>
      </c>
      <c r="G41" s="170" t="s">
        <v>438</v>
      </c>
      <c r="H41" s="171">
        <v>7</v>
      </c>
      <c r="I41" s="1"/>
    </row>
    <row r="42" spans="1:9" ht="13.5">
      <c r="A42" s="167">
        <v>3</v>
      </c>
      <c r="B42" s="168" t="s">
        <v>1709</v>
      </c>
      <c r="C42" s="168"/>
      <c r="D42" s="168"/>
      <c r="E42" s="169" t="s">
        <v>71</v>
      </c>
      <c r="F42" s="169" t="s">
        <v>83</v>
      </c>
      <c r="G42" s="170" t="s">
        <v>548</v>
      </c>
      <c r="H42" s="171">
        <v>280</v>
      </c>
      <c r="I42" s="1"/>
    </row>
    <row r="43" spans="1:9" ht="13.5">
      <c r="A43" s="167">
        <v>4</v>
      </c>
      <c r="B43" s="168" t="s">
        <v>721</v>
      </c>
      <c r="C43" s="168"/>
      <c r="D43" s="168"/>
      <c r="E43" s="169" t="s">
        <v>71</v>
      </c>
      <c r="F43" s="169" t="s">
        <v>83</v>
      </c>
      <c r="G43" s="170"/>
      <c r="H43" s="171">
        <v>260</v>
      </c>
      <c r="I43" s="1"/>
    </row>
    <row r="44" spans="1:9" ht="13.5">
      <c r="A44" s="167">
        <v>5</v>
      </c>
      <c r="B44" s="168" t="s">
        <v>354</v>
      </c>
      <c r="C44" s="168"/>
      <c r="D44" s="168"/>
      <c r="E44" s="169" t="s">
        <v>71</v>
      </c>
      <c r="F44" s="169" t="s">
        <v>355</v>
      </c>
      <c r="G44" s="170"/>
      <c r="H44" s="171">
        <v>255</v>
      </c>
      <c r="I44" s="27"/>
    </row>
    <row r="45" spans="1:9" ht="13.5">
      <c r="A45" s="167">
        <v>6</v>
      </c>
      <c r="B45" s="168" t="s">
        <v>86</v>
      </c>
      <c r="C45" s="168"/>
      <c r="D45" s="168"/>
      <c r="E45" s="169" t="s">
        <v>71</v>
      </c>
      <c r="F45" s="169" t="s">
        <v>85</v>
      </c>
      <c r="G45" s="170"/>
      <c r="H45" s="171">
        <v>4</v>
      </c>
      <c r="I45" s="27"/>
    </row>
    <row r="46" spans="1:9" ht="13.5">
      <c r="A46" s="167">
        <v>7</v>
      </c>
      <c r="B46" s="168" t="s">
        <v>84</v>
      </c>
      <c r="C46" s="168"/>
      <c r="D46" s="168"/>
      <c r="E46" s="169" t="s">
        <v>71</v>
      </c>
      <c r="F46" s="169" t="s">
        <v>85</v>
      </c>
      <c r="G46" s="170"/>
      <c r="H46" s="171">
        <v>6</v>
      </c>
      <c r="I46" s="27"/>
    </row>
    <row r="47" spans="1:9" ht="13.5">
      <c r="A47" s="167">
        <v>8</v>
      </c>
      <c r="B47" s="168" t="s">
        <v>722</v>
      </c>
      <c r="C47" s="168"/>
      <c r="D47" s="168"/>
      <c r="E47" s="169" t="s">
        <v>71</v>
      </c>
      <c r="F47" s="169" t="s">
        <v>85</v>
      </c>
      <c r="G47" s="170"/>
      <c r="H47" s="171">
        <v>80</v>
      </c>
      <c r="I47" s="27"/>
    </row>
    <row r="48" spans="1:9" ht="13.5">
      <c r="A48" s="167">
        <v>9</v>
      </c>
      <c r="B48" s="168" t="s">
        <v>164</v>
      </c>
      <c r="C48" s="168"/>
      <c r="D48" s="168"/>
      <c r="E48" s="169" t="s">
        <v>71</v>
      </c>
      <c r="F48" s="169" t="s">
        <v>79</v>
      </c>
      <c r="G48" s="170" t="s">
        <v>548</v>
      </c>
      <c r="H48" s="171">
        <v>82</v>
      </c>
      <c r="I48" s="27"/>
    </row>
    <row r="49" spans="1:9" ht="13.5">
      <c r="A49" s="167">
        <v>10</v>
      </c>
      <c r="B49" s="168" t="s">
        <v>723</v>
      </c>
      <c r="C49" s="168"/>
      <c r="D49" s="168"/>
      <c r="E49" s="169" t="s">
        <v>71</v>
      </c>
      <c r="F49" s="169" t="s">
        <v>351</v>
      </c>
      <c r="G49" s="170"/>
      <c r="H49" s="171"/>
      <c r="I49" s="27"/>
    </row>
    <row r="50" spans="1:9" ht="13.5">
      <c r="A50" s="167">
        <v>11</v>
      </c>
      <c r="B50" s="168" t="s">
        <v>724</v>
      </c>
      <c r="C50" s="168"/>
      <c r="D50" s="168"/>
      <c r="E50" s="169" t="s">
        <v>71</v>
      </c>
      <c r="F50" s="169" t="s">
        <v>351</v>
      </c>
      <c r="G50" s="170"/>
      <c r="H50" s="171"/>
      <c r="I50" s="27"/>
    </row>
    <row r="51" spans="1:9" ht="13.5">
      <c r="A51" s="167">
        <v>12</v>
      </c>
      <c r="B51" s="168" t="s">
        <v>725</v>
      </c>
      <c r="C51" s="168"/>
      <c r="D51" s="168"/>
      <c r="E51" s="169" t="s">
        <v>71</v>
      </c>
      <c r="F51" s="169" t="s">
        <v>351</v>
      </c>
      <c r="G51" s="170"/>
      <c r="H51" s="171">
        <v>55</v>
      </c>
      <c r="I51" s="27"/>
    </row>
    <row r="52" spans="1:9" ht="13.5">
      <c r="A52" s="167">
        <v>13</v>
      </c>
      <c r="B52" s="168" t="s">
        <v>726</v>
      </c>
      <c r="C52" s="168"/>
      <c r="D52" s="168"/>
      <c r="E52" s="169" t="s">
        <v>71</v>
      </c>
      <c r="F52" s="169" t="s">
        <v>351</v>
      </c>
      <c r="G52" s="170"/>
      <c r="H52" s="171">
        <v>385</v>
      </c>
      <c r="I52" s="27"/>
    </row>
    <row r="53" spans="1:9" ht="13.5">
      <c r="A53" s="167">
        <v>14</v>
      </c>
      <c r="B53" s="168" t="s">
        <v>727</v>
      </c>
      <c r="C53" s="168"/>
      <c r="D53" s="168"/>
      <c r="E53" s="169" t="s">
        <v>71</v>
      </c>
      <c r="F53" s="169" t="s">
        <v>351</v>
      </c>
      <c r="G53" s="170"/>
      <c r="H53" s="171">
        <v>450</v>
      </c>
      <c r="I53" s="27"/>
    </row>
    <row r="54" spans="1:9" ht="13.5">
      <c r="A54" s="167">
        <v>15</v>
      </c>
      <c r="B54" s="168" t="s">
        <v>728</v>
      </c>
      <c r="C54" s="168"/>
      <c r="D54" s="168"/>
      <c r="E54" s="169" t="s">
        <v>71</v>
      </c>
      <c r="F54" s="169" t="s">
        <v>83</v>
      </c>
      <c r="G54" s="170"/>
      <c r="H54" s="171">
        <v>460</v>
      </c>
      <c r="I54" s="27"/>
    </row>
    <row r="55" spans="1:9" ht="13.5">
      <c r="A55" s="167">
        <v>16</v>
      </c>
      <c r="B55" s="168" t="s">
        <v>729</v>
      </c>
      <c r="C55" s="168"/>
      <c r="D55" s="168"/>
      <c r="E55" s="169" t="s">
        <v>71</v>
      </c>
      <c r="F55" s="169" t="s">
        <v>83</v>
      </c>
      <c r="G55" s="170"/>
      <c r="H55" s="171">
        <v>550</v>
      </c>
      <c r="I55" s="27"/>
    </row>
    <row r="56" spans="1:9" ht="13.5">
      <c r="A56" s="167">
        <v>17</v>
      </c>
      <c r="B56" s="168" t="s">
        <v>437</v>
      </c>
      <c r="C56" s="168"/>
      <c r="D56" s="168"/>
      <c r="E56" s="169" t="s">
        <v>71</v>
      </c>
      <c r="F56" s="169" t="s">
        <v>351</v>
      </c>
      <c r="G56" s="170"/>
      <c r="H56" s="171">
        <v>235</v>
      </c>
      <c r="I56" s="27"/>
    </row>
    <row r="57" spans="1:9" ht="13.5">
      <c r="A57" s="167">
        <v>18</v>
      </c>
      <c r="B57" s="168" t="s">
        <v>1968</v>
      </c>
      <c r="C57" s="168"/>
      <c r="D57" s="168"/>
      <c r="E57" s="169" t="s">
        <v>71</v>
      </c>
      <c r="F57" s="169" t="s">
        <v>79</v>
      </c>
      <c r="G57" s="170" t="s">
        <v>548</v>
      </c>
      <c r="H57" s="171">
        <v>1280</v>
      </c>
      <c r="I57" s="27"/>
    </row>
    <row r="58" spans="1:9" ht="13.5">
      <c r="A58" s="167">
        <v>19</v>
      </c>
      <c r="B58" s="168" t="s">
        <v>0</v>
      </c>
      <c r="C58" s="168"/>
      <c r="D58" s="168"/>
      <c r="E58" s="169" t="s">
        <v>71</v>
      </c>
      <c r="F58" s="169" t="s">
        <v>79</v>
      </c>
      <c r="G58" s="170" t="s">
        <v>548</v>
      </c>
      <c r="H58" s="171">
        <v>1280</v>
      </c>
      <c r="I58" s="27"/>
    </row>
    <row r="59" spans="1:9" ht="13.5">
      <c r="A59" s="167">
        <v>20</v>
      </c>
      <c r="B59" s="168" t="s">
        <v>213</v>
      </c>
      <c r="C59" s="168"/>
      <c r="D59" s="168"/>
      <c r="E59" s="169" t="s">
        <v>71</v>
      </c>
      <c r="F59" s="169" t="s">
        <v>79</v>
      </c>
      <c r="G59" s="170" t="s">
        <v>548</v>
      </c>
      <c r="H59" s="171">
        <v>1900</v>
      </c>
      <c r="I59" s="27"/>
    </row>
    <row r="60" spans="1:9" ht="13.5">
      <c r="A60" s="167">
        <v>21</v>
      </c>
      <c r="B60" s="168" t="s">
        <v>1698</v>
      </c>
      <c r="C60" s="168"/>
      <c r="D60" s="168"/>
      <c r="E60" s="169" t="s">
        <v>71</v>
      </c>
      <c r="F60" s="169" t="s">
        <v>79</v>
      </c>
      <c r="G60" s="170"/>
      <c r="H60" s="171">
        <v>2540</v>
      </c>
      <c r="I60" s="27"/>
    </row>
    <row r="61" spans="1:9" s="111" customFormat="1" ht="13.5">
      <c r="A61" s="167"/>
      <c r="B61" s="168" t="s">
        <v>1699</v>
      </c>
      <c r="C61" s="168"/>
      <c r="D61" s="168"/>
      <c r="E61" s="169" t="s">
        <v>71</v>
      </c>
      <c r="F61" s="169" t="s">
        <v>79</v>
      </c>
      <c r="G61" s="170"/>
      <c r="H61" s="171">
        <v>2110</v>
      </c>
      <c r="I61" s="110"/>
    </row>
    <row r="62" spans="1:9" ht="13.5">
      <c r="A62" s="167">
        <v>22</v>
      </c>
      <c r="B62" s="168" t="s">
        <v>1701</v>
      </c>
      <c r="C62" s="168"/>
      <c r="D62" s="168"/>
      <c r="E62" s="169" t="s">
        <v>71</v>
      </c>
      <c r="F62" s="169" t="s">
        <v>351</v>
      </c>
      <c r="G62" s="170"/>
      <c r="H62" s="171">
        <v>77</v>
      </c>
      <c r="I62" s="27"/>
    </row>
    <row r="63" spans="1:9" ht="13.5">
      <c r="A63" s="167">
        <v>23</v>
      </c>
      <c r="B63" s="168" t="s">
        <v>1702</v>
      </c>
      <c r="C63" s="168"/>
      <c r="D63" s="168"/>
      <c r="E63" s="169" t="s">
        <v>71</v>
      </c>
      <c r="F63" s="169" t="s">
        <v>351</v>
      </c>
      <c r="G63" s="170"/>
      <c r="H63" s="171">
        <v>113</v>
      </c>
      <c r="I63" s="27"/>
    </row>
    <row r="64" spans="1:9" ht="16.5">
      <c r="A64" s="175"/>
      <c r="B64" s="513" t="s">
        <v>719</v>
      </c>
      <c r="C64" s="513"/>
      <c r="D64" s="513"/>
      <c r="E64" s="513"/>
      <c r="F64" s="513"/>
      <c r="G64" s="513"/>
      <c r="H64" s="174"/>
      <c r="I64" s="1"/>
    </row>
    <row r="65" spans="1:9" s="200" customFormat="1" ht="16.5">
      <c r="A65" s="507" t="s">
        <v>91</v>
      </c>
      <c r="B65" s="508"/>
      <c r="C65" s="508"/>
      <c r="D65" s="508"/>
      <c r="E65" s="508"/>
      <c r="F65" s="508"/>
      <c r="G65" s="508"/>
      <c r="H65" s="509"/>
      <c r="I65" s="199"/>
    </row>
    <row r="66" spans="1:9" ht="13.5">
      <c r="A66" s="176">
        <v>1</v>
      </c>
      <c r="B66" s="177" t="s">
        <v>92</v>
      </c>
      <c r="C66" s="178" t="s">
        <v>71</v>
      </c>
      <c r="D66" s="177"/>
      <c r="E66" s="179"/>
      <c r="F66" s="179"/>
      <c r="G66" s="180"/>
      <c r="H66" s="171">
        <v>3</v>
      </c>
      <c r="I66" s="1"/>
    </row>
    <row r="67" spans="1:9" ht="13.5">
      <c r="A67" s="176">
        <v>2</v>
      </c>
      <c r="B67" s="177" t="s">
        <v>93</v>
      </c>
      <c r="C67" s="178" t="s">
        <v>71</v>
      </c>
      <c r="D67" s="177"/>
      <c r="E67" s="515" t="s">
        <v>449</v>
      </c>
      <c r="F67" s="515"/>
      <c r="G67" s="168"/>
      <c r="H67" s="181"/>
      <c r="I67" s="1"/>
    </row>
    <row r="68" spans="1:9" ht="13.5">
      <c r="A68" s="167"/>
      <c r="B68" s="168"/>
      <c r="C68" s="169"/>
      <c r="D68" s="168"/>
      <c r="E68" s="169" t="s">
        <v>672</v>
      </c>
      <c r="F68" s="169" t="s">
        <v>450</v>
      </c>
      <c r="G68" s="168"/>
      <c r="H68" s="181"/>
      <c r="I68" s="1"/>
    </row>
    <row r="69" spans="1:9" ht="13.5">
      <c r="A69" s="167" t="s">
        <v>446</v>
      </c>
      <c r="B69" s="168" t="s">
        <v>1703</v>
      </c>
      <c r="C69" s="169" t="s">
        <v>71</v>
      </c>
      <c r="D69" s="168"/>
      <c r="E69" s="182">
        <v>3</v>
      </c>
      <c r="F69" s="182">
        <v>2.5</v>
      </c>
      <c r="G69" s="168"/>
      <c r="H69" s="181"/>
      <c r="I69" s="1"/>
    </row>
    <row r="70" spans="1:9" ht="13.5">
      <c r="A70" s="167" t="s">
        <v>447</v>
      </c>
      <c r="B70" s="168" t="s">
        <v>1704</v>
      </c>
      <c r="C70" s="169" t="s">
        <v>71</v>
      </c>
      <c r="D70" s="168"/>
      <c r="E70" s="182">
        <v>4</v>
      </c>
      <c r="F70" s="182">
        <v>3</v>
      </c>
      <c r="G70" s="168"/>
      <c r="H70" s="181"/>
      <c r="I70" s="1"/>
    </row>
    <row r="71" spans="1:9" s="112" customFormat="1" ht="13.5">
      <c r="A71" s="167" t="s">
        <v>157</v>
      </c>
      <c r="B71" s="168" t="s">
        <v>1705</v>
      </c>
      <c r="C71" s="169" t="s">
        <v>71</v>
      </c>
      <c r="D71" s="168"/>
      <c r="E71" s="182">
        <v>2.5</v>
      </c>
      <c r="F71" s="182">
        <v>2</v>
      </c>
      <c r="G71" s="168"/>
      <c r="H71" s="181"/>
      <c r="I71" s="1"/>
    </row>
    <row r="72" spans="1:9" ht="13.5">
      <c r="A72" s="167" t="s">
        <v>425</v>
      </c>
      <c r="B72" s="168" t="s">
        <v>439</v>
      </c>
      <c r="C72" s="169"/>
      <c r="D72" s="168"/>
      <c r="E72" s="183"/>
      <c r="F72" s="183"/>
      <c r="G72" s="168"/>
      <c r="H72" s="181"/>
      <c r="I72" s="1"/>
    </row>
    <row r="73" spans="1:9" ht="13.5">
      <c r="A73" s="167"/>
      <c r="B73" s="168" t="s">
        <v>441</v>
      </c>
      <c r="C73" s="169" t="s">
        <v>71</v>
      </c>
      <c r="D73" s="168"/>
      <c r="E73" s="182">
        <v>2.75</v>
      </c>
      <c r="F73" s="182">
        <v>2.75</v>
      </c>
      <c r="G73" s="168"/>
      <c r="H73" s="181"/>
      <c r="I73" s="1"/>
    </row>
    <row r="74" spans="1:9" ht="13.5">
      <c r="A74" s="167"/>
      <c r="B74" s="168" t="s">
        <v>440</v>
      </c>
      <c r="C74" s="169" t="s">
        <v>71</v>
      </c>
      <c r="D74" s="168"/>
      <c r="E74" s="182">
        <v>3.5</v>
      </c>
      <c r="F74" s="182">
        <v>3.25</v>
      </c>
      <c r="G74" s="168"/>
      <c r="H74" s="181"/>
      <c r="I74" s="1"/>
    </row>
    <row r="75" spans="1:9" ht="13.5">
      <c r="A75" s="167"/>
      <c r="B75" s="168" t="s">
        <v>448</v>
      </c>
      <c r="C75" s="169" t="s">
        <v>71</v>
      </c>
      <c r="D75" s="168"/>
      <c r="E75" s="182">
        <v>2.88</v>
      </c>
      <c r="F75" s="182">
        <v>2.8</v>
      </c>
      <c r="G75" s="168"/>
      <c r="H75" s="181"/>
      <c r="I75" s="1"/>
    </row>
    <row r="76" spans="1:9" ht="13.5">
      <c r="A76" s="167" t="s">
        <v>426</v>
      </c>
      <c r="B76" s="168" t="s">
        <v>442</v>
      </c>
      <c r="C76" s="169" t="s">
        <v>71</v>
      </c>
      <c r="D76" s="168"/>
      <c r="E76" s="182">
        <v>2.25</v>
      </c>
      <c r="F76" s="182">
        <v>2.25</v>
      </c>
      <c r="G76" s="168"/>
      <c r="H76" s="181"/>
      <c r="I76" s="1"/>
    </row>
    <row r="77" spans="1:9" ht="13.5">
      <c r="A77" s="167" t="s">
        <v>427</v>
      </c>
      <c r="B77" s="168" t="s">
        <v>443</v>
      </c>
      <c r="C77" s="169" t="s">
        <v>71</v>
      </c>
      <c r="D77" s="168"/>
      <c r="E77" s="182">
        <v>4</v>
      </c>
      <c r="F77" s="182">
        <v>2.5</v>
      </c>
      <c r="G77" s="168"/>
      <c r="H77" s="181"/>
      <c r="I77" s="1"/>
    </row>
    <row r="78" spans="1:9" ht="12" customHeight="1">
      <c r="A78" s="184" t="s">
        <v>428</v>
      </c>
      <c r="B78" s="185" t="s">
        <v>1710</v>
      </c>
      <c r="C78" s="169" t="s">
        <v>71</v>
      </c>
      <c r="D78" s="168"/>
      <c r="E78" s="182">
        <v>2</v>
      </c>
      <c r="F78" s="182">
        <v>2</v>
      </c>
      <c r="G78" s="168"/>
      <c r="H78" s="181"/>
      <c r="I78" s="1"/>
    </row>
    <row r="79" spans="1:9" ht="27">
      <c r="A79" s="184" t="s">
        <v>429</v>
      </c>
      <c r="B79" s="185" t="s">
        <v>1711</v>
      </c>
      <c r="C79" s="169" t="s">
        <v>71</v>
      </c>
      <c r="D79" s="168"/>
      <c r="E79" s="182">
        <v>2</v>
      </c>
      <c r="F79" s="182">
        <v>1.5</v>
      </c>
      <c r="G79" s="168"/>
      <c r="H79" s="181"/>
      <c r="I79" s="1"/>
    </row>
    <row r="80" spans="1:9" ht="13.5">
      <c r="A80" s="167" t="s">
        <v>430</v>
      </c>
      <c r="B80" s="168" t="s">
        <v>1712</v>
      </c>
      <c r="C80" s="169" t="s">
        <v>71</v>
      </c>
      <c r="D80" s="168"/>
      <c r="E80" s="182">
        <v>2.5</v>
      </c>
      <c r="F80" s="182">
        <v>2.25</v>
      </c>
      <c r="G80" s="168"/>
      <c r="H80" s="181"/>
      <c r="I80" s="1"/>
    </row>
    <row r="81" spans="1:9" ht="13.5">
      <c r="A81" s="167" t="s">
        <v>431</v>
      </c>
      <c r="B81" s="168" t="s">
        <v>444</v>
      </c>
      <c r="C81" s="169" t="s">
        <v>71</v>
      </c>
      <c r="D81" s="168"/>
      <c r="E81" s="182">
        <v>1.67</v>
      </c>
      <c r="F81" s="182">
        <v>1.5</v>
      </c>
      <c r="G81" s="168"/>
      <c r="H81" s="181"/>
      <c r="I81" s="1"/>
    </row>
    <row r="82" spans="1:9" ht="13.5">
      <c r="A82" s="167" t="s">
        <v>432</v>
      </c>
      <c r="B82" s="168" t="s">
        <v>445</v>
      </c>
      <c r="C82" s="169" t="s">
        <v>71</v>
      </c>
      <c r="D82" s="168"/>
      <c r="E82" s="182">
        <v>3</v>
      </c>
      <c r="F82" s="182">
        <v>2</v>
      </c>
      <c r="G82" s="168"/>
      <c r="H82" s="181"/>
      <c r="I82" s="1"/>
    </row>
    <row r="83" spans="1:9" s="166" customFormat="1" ht="13.5">
      <c r="A83" s="186" t="s">
        <v>433</v>
      </c>
      <c r="B83" s="187" t="s">
        <v>1</v>
      </c>
      <c r="C83" s="172" t="s">
        <v>71</v>
      </c>
      <c r="D83" s="187"/>
      <c r="E83" s="182">
        <v>2.5</v>
      </c>
      <c r="F83" s="182">
        <v>2.5</v>
      </c>
      <c r="G83" s="187"/>
      <c r="H83" s="181"/>
      <c r="I83" s="165"/>
    </row>
    <row r="84" spans="1:9" s="166" customFormat="1" ht="13.5">
      <c r="A84" s="186" t="s">
        <v>434</v>
      </c>
      <c r="B84" s="187" t="s">
        <v>2</v>
      </c>
      <c r="C84" s="172" t="s">
        <v>71</v>
      </c>
      <c r="D84" s="187"/>
      <c r="E84" s="182">
        <v>2.5</v>
      </c>
      <c r="F84" s="182">
        <v>2.5</v>
      </c>
      <c r="G84" s="187"/>
      <c r="H84" s="181"/>
      <c r="I84" s="165"/>
    </row>
    <row r="85" spans="1:9" s="166" customFormat="1" ht="13.5">
      <c r="A85" s="186" t="s">
        <v>435</v>
      </c>
      <c r="B85" s="187" t="s">
        <v>3</v>
      </c>
      <c r="C85" s="172" t="s">
        <v>71</v>
      </c>
      <c r="D85" s="187"/>
      <c r="E85" s="182">
        <v>1.25</v>
      </c>
      <c r="F85" s="182">
        <v>1.25</v>
      </c>
      <c r="G85" s="187"/>
      <c r="H85" s="181"/>
      <c r="I85" s="165"/>
    </row>
    <row r="86" spans="1:9" s="166" customFormat="1" ht="13.5">
      <c r="A86" s="186" t="s">
        <v>436</v>
      </c>
      <c r="B86" s="187" t="s">
        <v>91</v>
      </c>
      <c r="C86" s="172"/>
      <c r="D86" s="187"/>
      <c r="E86" s="182"/>
      <c r="F86" s="182"/>
      <c r="G86" s="187"/>
      <c r="H86" s="181"/>
      <c r="I86" s="165"/>
    </row>
    <row r="87" spans="1:9" s="166" customFormat="1" ht="13.5">
      <c r="A87" s="186"/>
      <c r="B87" s="188" t="s">
        <v>1249</v>
      </c>
      <c r="C87" s="172" t="s">
        <v>71</v>
      </c>
      <c r="D87" s="187"/>
      <c r="E87" s="182"/>
      <c r="F87" s="182" t="s">
        <v>207</v>
      </c>
      <c r="G87" s="187"/>
      <c r="H87" s="189">
        <v>3</v>
      </c>
      <c r="I87" s="165"/>
    </row>
    <row r="88" spans="1:9" s="166" customFormat="1" ht="13.5">
      <c r="A88" s="186"/>
      <c r="B88" s="187" t="s">
        <v>1706</v>
      </c>
      <c r="C88" s="172" t="s">
        <v>71</v>
      </c>
      <c r="D88" s="514"/>
      <c r="E88" s="514"/>
      <c r="F88" s="182" t="s">
        <v>207</v>
      </c>
      <c r="G88" s="187"/>
      <c r="H88" s="189">
        <v>4.5</v>
      </c>
      <c r="I88" s="165"/>
    </row>
    <row r="89" spans="1:9" s="166" customFormat="1" ht="13.5">
      <c r="A89" s="190"/>
      <c r="B89" s="191" t="s">
        <v>1973</v>
      </c>
      <c r="C89" s="172" t="s">
        <v>71</v>
      </c>
      <c r="D89" s="187"/>
      <c r="E89" s="182"/>
      <c r="F89" s="182" t="s">
        <v>207</v>
      </c>
      <c r="G89" s="187"/>
      <c r="H89" s="189">
        <v>5</v>
      </c>
      <c r="I89" s="165"/>
    </row>
    <row r="90" spans="1:9" s="166" customFormat="1" ht="13.5">
      <c r="A90" s="190"/>
      <c r="B90" s="191" t="s">
        <v>1969</v>
      </c>
      <c r="C90" s="172" t="s">
        <v>71</v>
      </c>
      <c r="D90" s="187"/>
      <c r="E90" s="182"/>
      <c r="F90" s="182" t="s">
        <v>207</v>
      </c>
      <c r="G90" s="187"/>
      <c r="H90" s="189">
        <v>5</v>
      </c>
      <c r="I90" s="165"/>
    </row>
    <row r="91" spans="1:9" s="166" customFormat="1" ht="13.5">
      <c r="A91" s="190"/>
      <c r="B91" s="191" t="s">
        <v>1970</v>
      </c>
      <c r="C91" s="172" t="s">
        <v>71</v>
      </c>
      <c r="D91" s="187"/>
      <c r="E91" s="182"/>
      <c r="F91" s="182" t="s">
        <v>207</v>
      </c>
      <c r="G91" s="187"/>
      <c r="H91" s="189">
        <v>8</v>
      </c>
      <c r="I91" s="165"/>
    </row>
    <row r="92" spans="1:9" s="166" customFormat="1" ht="13.5">
      <c r="A92" s="190"/>
      <c r="B92" s="191" t="s">
        <v>1252</v>
      </c>
      <c r="C92" s="172" t="s">
        <v>71</v>
      </c>
      <c r="D92" s="187"/>
      <c r="E92" s="182"/>
      <c r="F92" s="182" t="s">
        <v>207</v>
      </c>
      <c r="G92" s="187"/>
      <c r="H92" s="189">
        <v>7.5</v>
      </c>
      <c r="I92" s="165"/>
    </row>
    <row r="93" spans="1:9" s="166" customFormat="1" ht="13.5">
      <c r="A93" s="186"/>
      <c r="B93" s="187" t="s">
        <v>1250</v>
      </c>
      <c r="C93" s="187"/>
      <c r="D93" s="187"/>
      <c r="E93" s="192"/>
      <c r="F93" s="192" t="s">
        <v>451</v>
      </c>
      <c r="G93" s="193" t="s">
        <v>452</v>
      </c>
      <c r="H93" s="194">
        <v>0.25</v>
      </c>
      <c r="I93" s="165"/>
    </row>
    <row r="94" spans="1:9" s="166" customFormat="1" ht="13.5">
      <c r="A94" s="186"/>
      <c r="B94" s="187" t="s">
        <v>1251</v>
      </c>
      <c r="C94" s="187"/>
      <c r="D94" s="187"/>
      <c r="E94" s="192"/>
      <c r="F94" s="192" t="s">
        <v>451</v>
      </c>
      <c r="G94" s="193" t="s">
        <v>452</v>
      </c>
      <c r="H94" s="194">
        <v>0.25</v>
      </c>
      <c r="I94" s="165"/>
    </row>
    <row r="95" spans="1:9" ht="16.5">
      <c r="A95" s="510" t="s">
        <v>1989</v>
      </c>
      <c r="B95" s="511"/>
      <c r="C95" s="511"/>
      <c r="D95" s="511"/>
      <c r="E95" s="511"/>
      <c r="F95" s="511"/>
      <c r="G95" s="511"/>
      <c r="H95" s="512"/>
      <c r="I95" s="1"/>
    </row>
    <row r="96" spans="1:9" ht="13.5">
      <c r="A96" s="195"/>
      <c r="B96" s="178" t="s">
        <v>366</v>
      </c>
      <c r="C96" s="178" t="s">
        <v>358</v>
      </c>
      <c r="D96" s="168"/>
      <c r="E96" s="168"/>
      <c r="F96" s="168"/>
      <c r="G96" s="170"/>
      <c r="H96" s="196" t="s">
        <v>797</v>
      </c>
      <c r="I96" s="1"/>
    </row>
    <row r="97" spans="1:11" ht="13.5">
      <c r="A97" s="195"/>
      <c r="B97" s="168" t="s">
        <v>161</v>
      </c>
      <c r="C97" s="169" t="s">
        <v>191</v>
      </c>
      <c r="D97" s="168"/>
      <c r="E97" s="168"/>
      <c r="F97" s="168"/>
      <c r="G97" s="170"/>
      <c r="H97" s="171">
        <v>22</v>
      </c>
      <c r="I97" s="1"/>
    </row>
    <row r="98" spans="1:11" ht="13.5">
      <c r="A98" s="195"/>
      <c r="B98" s="168" t="s">
        <v>4</v>
      </c>
      <c r="C98" s="169" t="s">
        <v>674</v>
      </c>
      <c r="D98" s="168"/>
      <c r="E98" s="168"/>
      <c r="F98" s="168"/>
      <c r="G98" s="170"/>
      <c r="H98" s="171">
        <v>55</v>
      </c>
      <c r="I98" s="1"/>
    </row>
    <row r="99" spans="1:11" ht="13.5">
      <c r="A99" s="195"/>
      <c r="B99" s="168" t="s">
        <v>360</v>
      </c>
      <c r="C99" s="197" t="s">
        <v>1971</v>
      </c>
      <c r="D99" s="168"/>
      <c r="E99" s="168"/>
      <c r="F99" s="168"/>
      <c r="G99" s="170"/>
      <c r="H99" s="171">
        <v>38</v>
      </c>
      <c r="I99" s="1"/>
    </row>
    <row r="100" spans="1:11" ht="13.5">
      <c r="A100" s="195"/>
      <c r="B100" s="168" t="s">
        <v>673</v>
      </c>
      <c r="C100" s="169" t="s">
        <v>356</v>
      </c>
      <c r="D100" s="168"/>
      <c r="E100" s="168"/>
      <c r="F100" s="168"/>
      <c r="G100" s="170"/>
      <c r="H100" s="171">
        <v>62</v>
      </c>
      <c r="I100" s="1"/>
    </row>
    <row r="101" spans="1:11" ht="13.5">
      <c r="A101" s="195"/>
      <c r="B101" s="168" t="s">
        <v>675</v>
      </c>
      <c r="C101" s="169" t="s">
        <v>88</v>
      </c>
      <c r="D101" s="168"/>
      <c r="E101" s="168"/>
      <c r="F101" s="168"/>
      <c r="G101" s="170"/>
      <c r="H101" s="171">
        <v>16.5</v>
      </c>
      <c r="I101" s="1"/>
    </row>
    <row r="102" spans="1:11" ht="13.5">
      <c r="A102" s="195"/>
      <c r="B102" s="168" t="s">
        <v>676</v>
      </c>
      <c r="C102" s="169" t="s">
        <v>674</v>
      </c>
      <c r="D102" s="168"/>
      <c r="E102" s="168"/>
      <c r="F102" s="168"/>
      <c r="G102" s="170"/>
      <c r="H102" s="171">
        <v>72</v>
      </c>
      <c r="I102" s="1"/>
    </row>
    <row r="103" spans="1:11" ht="13.5">
      <c r="A103" s="195"/>
      <c r="B103" s="168" t="s">
        <v>439</v>
      </c>
      <c r="C103" s="169" t="s">
        <v>5</v>
      </c>
      <c r="D103" s="168"/>
      <c r="E103" s="168"/>
      <c r="F103" s="168"/>
      <c r="G103" s="170"/>
      <c r="H103" s="171">
        <v>27</v>
      </c>
      <c r="I103" s="1"/>
    </row>
    <row r="104" spans="1:11" ht="13.5">
      <c r="A104" s="195"/>
      <c r="B104" s="168" t="s">
        <v>549</v>
      </c>
      <c r="C104" s="169" t="s">
        <v>88</v>
      </c>
      <c r="D104" s="168"/>
      <c r="E104" s="168"/>
      <c r="F104" s="168"/>
      <c r="G104" s="170"/>
      <c r="H104" s="171">
        <v>5</v>
      </c>
      <c r="I104" s="1"/>
    </row>
    <row r="105" spans="1:11" ht="13.5">
      <c r="A105" s="195"/>
      <c r="B105" s="168" t="s">
        <v>550</v>
      </c>
      <c r="C105" s="169" t="s">
        <v>674</v>
      </c>
      <c r="D105" s="168"/>
      <c r="E105" s="168"/>
      <c r="F105" s="168"/>
      <c r="G105" s="170"/>
      <c r="H105" s="171">
        <v>80</v>
      </c>
      <c r="I105" s="1"/>
    </row>
    <row r="106" spans="1:11" ht="13.5">
      <c r="A106" s="195"/>
      <c r="B106" s="168" t="s">
        <v>365</v>
      </c>
      <c r="C106" s="169" t="s">
        <v>674</v>
      </c>
      <c r="D106" s="168"/>
      <c r="E106" s="168"/>
      <c r="F106" s="168"/>
      <c r="G106" s="170"/>
      <c r="H106" s="171">
        <v>27</v>
      </c>
      <c r="I106" s="1"/>
    </row>
    <row r="107" spans="1:11" ht="13.5">
      <c r="A107" s="198"/>
      <c r="B107" s="187" t="s">
        <v>61</v>
      </c>
      <c r="C107" s="169" t="s">
        <v>674</v>
      </c>
      <c r="D107" s="168"/>
      <c r="E107" s="168"/>
      <c r="F107" s="168"/>
      <c r="G107" s="168"/>
      <c r="H107" s="171">
        <v>55</v>
      </c>
      <c r="I107" s="1"/>
    </row>
    <row r="108" spans="1:11">
      <c r="I108" s="1"/>
      <c r="K108" s="14"/>
    </row>
    <row r="109" spans="1:11">
      <c r="I109" s="31"/>
    </row>
    <row r="110" spans="1:11">
      <c r="I110" s="1"/>
    </row>
    <row r="111" spans="1:11">
      <c r="I111" s="1"/>
    </row>
    <row r="112" spans="1:11">
      <c r="I112" s="1"/>
    </row>
    <row r="113" spans="9:9">
      <c r="I113" s="1"/>
    </row>
    <row r="114" spans="9:9">
      <c r="I114" s="1"/>
    </row>
    <row r="115" spans="9:9">
      <c r="I115" s="1"/>
    </row>
    <row r="116" spans="9:9">
      <c r="I116" s="1"/>
    </row>
    <row r="117" spans="9:9">
      <c r="I117" s="1"/>
    </row>
    <row r="118" spans="9:9">
      <c r="I118" s="1"/>
    </row>
    <row r="119" spans="9:9">
      <c r="I119" s="1"/>
    </row>
    <row r="120" spans="9:9">
      <c r="I120" s="31"/>
    </row>
    <row r="121" spans="9:9">
      <c r="I121" s="1"/>
    </row>
    <row r="122" spans="9:9">
      <c r="I122" s="1"/>
    </row>
    <row r="123" spans="9:9">
      <c r="I123" s="1"/>
    </row>
    <row r="124" spans="9:9">
      <c r="I124" s="1"/>
    </row>
    <row r="125" spans="9:9">
      <c r="I125" s="1"/>
    </row>
    <row r="230" spans="1:9">
      <c r="A230" s="15"/>
      <c r="H230" s="16"/>
      <c r="I230" s="17"/>
    </row>
    <row r="231" spans="1:9">
      <c r="A231" s="15"/>
      <c r="H231" s="16"/>
      <c r="I231" s="17"/>
    </row>
    <row r="232" spans="1:9">
      <c r="A232" s="15"/>
      <c r="H232" s="16"/>
    </row>
    <row r="233" spans="1:9">
      <c r="A233" s="15"/>
      <c r="H233" s="16"/>
    </row>
    <row r="234" spans="1:9">
      <c r="A234" s="15"/>
      <c r="H234" s="16"/>
    </row>
    <row r="235" spans="1:9">
      <c r="A235" s="15"/>
      <c r="H235" s="16"/>
    </row>
    <row r="236" spans="1:9">
      <c r="A236" s="15"/>
      <c r="H236" s="16"/>
    </row>
    <row r="237" spans="1:9">
      <c r="A237" s="15"/>
      <c r="H237" s="16"/>
    </row>
    <row r="238" spans="1:9">
      <c r="A238" s="15"/>
      <c r="H238" s="16"/>
    </row>
    <row r="239" spans="1:9">
      <c r="A239" s="15"/>
      <c r="H239" s="16"/>
    </row>
    <row r="240" spans="1:9">
      <c r="A240" s="15"/>
      <c r="H240" s="16"/>
    </row>
    <row r="241" spans="1:8">
      <c r="A241" s="15"/>
      <c r="H241" s="16"/>
    </row>
    <row r="242" spans="1:8">
      <c r="A242" s="15"/>
      <c r="H242" s="16"/>
    </row>
    <row r="243" spans="1:8">
      <c r="A243" s="15"/>
      <c r="H243" s="11"/>
    </row>
    <row r="244" spans="1:8">
      <c r="A244" s="15"/>
      <c r="H244" s="11"/>
    </row>
    <row r="245" spans="1:8">
      <c r="A245" s="15"/>
      <c r="H245" s="11"/>
    </row>
    <row r="246" spans="1:8">
      <c r="A246" s="15"/>
      <c r="H246" s="11"/>
    </row>
    <row r="247" spans="1:8">
      <c r="A247" s="15"/>
      <c r="H247" s="11"/>
    </row>
    <row r="248" spans="1:8">
      <c r="A248" s="15"/>
      <c r="H248" s="11"/>
    </row>
    <row r="249" spans="1:8">
      <c r="A249" s="15"/>
      <c r="H249" s="11"/>
    </row>
    <row r="250" spans="1:8">
      <c r="A250" s="15"/>
      <c r="H250" s="11"/>
    </row>
    <row r="251" spans="1:8">
      <c r="A251" s="15"/>
      <c r="H251" s="11"/>
    </row>
    <row r="252" spans="1:8">
      <c r="A252" s="15"/>
      <c r="H252" s="11"/>
    </row>
    <row r="253" spans="1:8">
      <c r="A253" s="15"/>
      <c r="H253" s="11"/>
    </row>
    <row r="254" spans="1:8">
      <c r="A254" s="15"/>
      <c r="H254" s="11"/>
    </row>
    <row r="255" spans="1:8">
      <c r="A255" s="15"/>
      <c r="H255" s="11"/>
    </row>
    <row r="256" spans="1:8">
      <c r="A256" s="15"/>
      <c r="H256" s="11"/>
    </row>
    <row r="257" spans="1:8">
      <c r="A257" s="15"/>
      <c r="H257" s="11"/>
    </row>
    <row r="258" spans="1:8">
      <c r="A258" s="15"/>
      <c r="H258" s="11"/>
    </row>
    <row r="259" spans="1:8">
      <c r="A259" s="15"/>
      <c r="H259" s="11"/>
    </row>
    <row r="260" spans="1:8">
      <c r="A260" s="15"/>
      <c r="H260" s="11"/>
    </row>
    <row r="261" spans="1:8">
      <c r="A261" s="15"/>
      <c r="H261" s="11"/>
    </row>
    <row r="262" spans="1:8">
      <c r="A262" s="15"/>
    </row>
    <row r="263" spans="1:8">
      <c r="A263" s="15"/>
    </row>
    <row r="264" spans="1:8">
      <c r="A264" s="15"/>
    </row>
    <row r="265" spans="1:8">
      <c r="A265" s="15"/>
    </row>
    <row r="266" spans="1:8">
      <c r="A266" s="15"/>
    </row>
    <row r="267" spans="1:8">
      <c r="A267" s="15"/>
    </row>
    <row r="268" spans="1:8">
      <c r="A268" s="15"/>
    </row>
    <row r="269" spans="1:8">
      <c r="A269" s="15"/>
    </row>
    <row r="270" spans="1:8">
      <c r="A270" s="15"/>
    </row>
    <row r="271" spans="1:8">
      <c r="A271" s="15"/>
    </row>
    <row r="272" spans="1:8">
      <c r="A272" s="15"/>
    </row>
    <row r="273" spans="1:1">
      <c r="A273" s="15"/>
    </row>
    <row r="274" spans="1:1">
      <c r="A274" s="15"/>
    </row>
    <row r="275" spans="1:1">
      <c r="A275" s="15"/>
    </row>
    <row r="276" spans="1:1">
      <c r="A276" s="15"/>
    </row>
    <row r="277" spans="1:1">
      <c r="A277" s="15"/>
    </row>
    <row r="278" spans="1:1">
      <c r="A278" s="15"/>
    </row>
    <row r="279" spans="1:1">
      <c r="A279" s="15"/>
    </row>
    <row r="280" spans="1:1">
      <c r="A280" s="15"/>
    </row>
    <row r="281" spans="1:1">
      <c r="A281" s="15"/>
    </row>
    <row r="282" spans="1:1">
      <c r="A282" s="15"/>
    </row>
    <row r="283" spans="1:1">
      <c r="A283" s="15"/>
    </row>
    <row r="284" spans="1:1">
      <c r="A284" s="15"/>
    </row>
    <row r="285" spans="1:1">
      <c r="A285" s="15"/>
    </row>
    <row r="286" spans="1:1">
      <c r="A286" s="15"/>
    </row>
    <row r="287" spans="1:1">
      <c r="A287" s="15"/>
    </row>
    <row r="288" spans="1:1">
      <c r="A288" s="15"/>
    </row>
    <row r="289" spans="1:1">
      <c r="A289" s="15"/>
    </row>
    <row r="290" spans="1:1">
      <c r="A290" s="15"/>
    </row>
    <row r="291" spans="1:1">
      <c r="A291" s="15"/>
    </row>
    <row r="292" spans="1:1">
      <c r="A292" s="15"/>
    </row>
    <row r="293" spans="1:1">
      <c r="A293" s="15"/>
    </row>
    <row r="294" spans="1:1">
      <c r="A294" s="15"/>
    </row>
    <row r="295" spans="1:1">
      <c r="A295" s="15"/>
    </row>
    <row r="296" spans="1:1">
      <c r="A296" s="15"/>
    </row>
    <row r="297" spans="1:1">
      <c r="A297" s="15"/>
    </row>
    <row r="298" spans="1:1">
      <c r="A298" s="15"/>
    </row>
    <row r="299" spans="1:1">
      <c r="A299" s="15"/>
    </row>
    <row r="300" spans="1:1">
      <c r="A300" s="15"/>
    </row>
    <row r="301" spans="1:1">
      <c r="A301" s="15"/>
    </row>
    <row r="302" spans="1:1">
      <c r="A302" s="15"/>
    </row>
    <row r="303" spans="1:1">
      <c r="A303" s="15"/>
    </row>
    <row r="304" spans="1:1">
      <c r="A304" s="15"/>
    </row>
    <row r="305" spans="1:1">
      <c r="A305" s="15"/>
    </row>
    <row r="306" spans="1:1">
      <c r="A306" s="15"/>
    </row>
    <row r="307" spans="1:1">
      <c r="A307" s="15"/>
    </row>
    <row r="308" spans="1:1">
      <c r="A308" s="15"/>
    </row>
    <row r="309" spans="1:1">
      <c r="A309" s="15"/>
    </row>
    <row r="310" spans="1:1">
      <c r="A310" s="15"/>
    </row>
    <row r="311" spans="1:1">
      <c r="A311" s="15"/>
    </row>
    <row r="312" spans="1:1">
      <c r="A312" s="15"/>
    </row>
    <row r="313" spans="1:1">
      <c r="A313" s="15"/>
    </row>
    <row r="314" spans="1:1">
      <c r="A314" s="15"/>
    </row>
    <row r="315" spans="1:1">
      <c r="A315" s="15"/>
    </row>
    <row r="316" spans="1:1">
      <c r="A316" s="15"/>
    </row>
    <row r="317" spans="1:1">
      <c r="A317" s="15"/>
    </row>
    <row r="318" spans="1:1">
      <c r="A318" s="15"/>
    </row>
    <row r="319" spans="1:1">
      <c r="A319" s="15"/>
    </row>
    <row r="320" spans="1:1">
      <c r="A320" s="15"/>
    </row>
    <row r="321" spans="1:1">
      <c r="A321" s="15"/>
    </row>
    <row r="322" spans="1:1">
      <c r="A322" s="15"/>
    </row>
    <row r="323" spans="1:1">
      <c r="A323" s="15"/>
    </row>
    <row r="324" spans="1:1">
      <c r="A324" s="15"/>
    </row>
    <row r="325" spans="1:1">
      <c r="A325" s="15"/>
    </row>
    <row r="326" spans="1:1">
      <c r="A326" s="15"/>
    </row>
    <row r="327" spans="1:1">
      <c r="A327" s="15"/>
    </row>
    <row r="328" spans="1:1">
      <c r="A328" s="15"/>
    </row>
    <row r="329" spans="1:1">
      <c r="A329" s="15"/>
    </row>
    <row r="330" spans="1:1">
      <c r="A330" s="15"/>
    </row>
    <row r="331" spans="1:1">
      <c r="A331" s="15"/>
    </row>
    <row r="332" spans="1:1">
      <c r="A332" s="15"/>
    </row>
    <row r="333" spans="1:1">
      <c r="A333" s="15"/>
    </row>
    <row r="334" spans="1:1">
      <c r="A334" s="15"/>
    </row>
    <row r="335" spans="1:1">
      <c r="A335" s="15"/>
    </row>
    <row r="336" spans="1:1">
      <c r="A336" s="15"/>
    </row>
    <row r="337" spans="1:1">
      <c r="A337" s="15"/>
    </row>
    <row r="338" spans="1:1">
      <c r="A338" s="15"/>
    </row>
    <row r="339" spans="1:1">
      <c r="A339" s="15"/>
    </row>
    <row r="340" spans="1:1">
      <c r="A340" s="15"/>
    </row>
    <row r="341" spans="1:1">
      <c r="A341" s="15"/>
    </row>
    <row r="342" spans="1:1">
      <c r="A342" s="15"/>
    </row>
    <row r="343" spans="1:1">
      <c r="A343" s="15"/>
    </row>
    <row r="344" spans="1:1">
      <c r="A344" s="15"/>
    </row>
    <row r="345" spans="1:1">
      <c r="A345" s="15"/>
    </row>
    <row r="346" spans="1:1">
      <c r="A346" s="15"/>
    </row>
    <row r="347" spans="1:1">
      <c r="A347" s="15"/>
    </row>
    <row r="348" spans="1:1">
      <c r="A348" s="15"/>
    </row>
    <row r="349" spans="1:1">
      <c r="A349" s="15"/>
    </row>
    <row r="350" spans="1:1">
      <c r="A350" s="15"/>
    </row>
    <row r="351" spans="1:1">
      <c r="A351" s="15"/>
    </row>
    <row r="352" spans="1:1">
      <c r="A352" s="15"/>
    </row>
    <row r="353" spans="1:1">
      <c r="A353" s="15"/>
    </row>
    <row r="354" spans="1:1">
      <c r="A354" s="15"/>
    </row>
    <row r="355" spans="1:1">
      <c r="A355" s="15"/>
    </row>
    <row r="356" spans="1:1">
      <c r="A356" s="15"/>
    </row>
    <row r="357" spans="1:1">
      <c r="A357" s="15"/>
    </row>
    <row r="358" spans="1:1">
      <c r="A358" s="15"/>
    </row>
    <row r="359" spans="1:1">
      <c r="A359" s="15"/>
    </row>
    <row r="360" spans="1:1">
      <c r="A360" s="15"/>
    </row>
    <row r="361" spans="1:1">
      <c r="A361" s="15"/>
    </row>
    <row r="362" spans="1:1">
      <c r="A362" s="15"/>
    </row>
    <row r="363" spans="1:1">
      <c r="A363" s="15"/>
    </row>
    <row r="364" spans="1:1">
      <c r="A364" s="15"/>
    </row>
    <row r="365" spans="1:1">
      <c r="A365" s="15"/>
    </row>
    <row r="366" spans="1:1">
      <c r="A366" s="15"/>
    </row>
    <row r="367" spans="1:1">
      <c r="A367" s="15"/>
    </row>
    <row r="368" spans="1:1">
      <c r="A368" s="15"/>
    </row>
    <row r="369" spans="1:1">
      <c r="A369" s="15"/>
    </row>
    <row r="370" spans="1:1">
      <c r="A370" s="15"/>
    </row>
    <row r="371" spans="1:1">
      <c r="A371" s="15"/>
    </row>
    <row r="372" spans="1:1">
      <c r="A372" s="15"/>
    </row>
    <row r="373" spans="1:1">
      <c r="A373" s="15"/>
    </row>
    <row r="374" spans="1:1">
      <c r="A374" s="15"/>
    </row>
    <row r="375" spans="1:1">
      <c r="A375" s="15"/>
    </row>
    <row r="376" spans="1:1">
      <c r="A376" s="15"/>
    </row>
    <row r="377" spans="1:1">
      <c r="A377" s="15"/>
    </row>
    <row r="378" spans="1:1">
      <c r="A378" s="15"/>
    </row>
    <row r="379" spans="1:1">
      <c r="A379" s="15"/>
    </row>
    <row r="380" spans="1:1">
      <c r="A380" s="15"/>
    </row>
    <row r="381" spans="1:1">
      <c r="A381" s="15"/>
    </row>
    <row r="382" spans="1:1">
      <c r="A382" s="15"/>
    </row>
    <row r="383" spans="1:1">
      <c r="A383" s="15"/>
    </row>
    <row r="384" spans="1:1">
      <c r="A384" s="15"/>
    </row>
    <row r="385" spans="1:1">
      <c r="A385" s="15"/>
    </row>
    <row r="386" spans="1:1">
      <c r="A386" s="15"/>
    </row>
    <row r="387" spans="1:1">
      <c r="A387" s="15"/>
    </row>
    <row r="388" spans="1:1">
      <c r="A388" s="15"/>
    </row>
    <row r="389" spans="1:1">
      <c r="A389" s="15"/>
    </row>
    <row r="390" spans="1:1">
      <c r="A390" s="15"/>
    </row>
    <row r="391" spans="1:1">
      <c r="A391" s="15"/>
    </row>
    <row r="392" spans="1:1">
      <c r="A392" s="15"/>
    </row>
    <row r="393" spans="1:1">
      <c r="A393" s="15"/>
    </row>
    <row r="394" spans="1:1">
      <c r="A394" s="15"/>
    </row>
    <row r="395" spans="1:1">
      <c r="A395" s="15"/>
    </row>
    <row r="396" spans="1:1">
      <c r="A396" s="15"/>
    </row>
    <row r="397" spans="1:1">
      <c r="A397" s="15"/>
    </row>
    <row r="398" spans="1:1">
      <c r="A398" s="15"/>
    </row>
    <row r="399" spans="1:1">
      <c r="A399" s="15"/>
    </row>
    <row r="400" spans="1:1">
      <c r="A400" s="15"/>
    </row>
    <row r="401" spans="1:1">
      <c r="A401" s="15"/>
    </row>
    <row r="402" spans="1:1">
      <c r="A402" s="15"/>
    </row>
    <row r="403" spans="1:1">
      <c r="A403" s="15"/>
    </row>
    <row r="404" spans="1:1">
      <c r="A404" s="15"/>
    </row>
    <row r="405" spans="1:1">
      <c r="A405" s="15"/>
    </row>
    <row r="406" spans="1:1">
      <c r="A406" s="15"/>
    </row>
    <row r="407" spans="1:1">
      <c r="A407" s="15"/>
    </row>
    <row r="408" spans="1:1">
      <c r="A408" s="15"/>
    </row>
    <row r="409" spans="1:1">
      <c r="A409" s="15"/>
    </row>
    <row r="410" spans="1:1">
      <c r="A410" s="15"/>
    </row>
    <row r="411" spans="1:1">
      <c r="A411" s="15"/>
    </row>
    <row r="412" spans="1:1">
      <c r="A412" s="15"/>
    </row>
    <row r="413" spans="1:1">
      <c r="A413" s="15"/>
    </row>
    <row r="414" spans="1:1">
      <c r="A414" s="15"/>
    </row>
    <row r="415" spans="1:1">
      <c r="A415" s="15"/>
    </row>
    <row r="416" spans="1:1">
      <c r="A416" s="15"/>
    </row>
    <row r="417" spans="1:1">
      <c r="A417" s="15"/>
    </row>
    <row r="418" spans="1:1">
      <c r="A418" s="15"/>
    </row>
    <row r="419" spans="1:1">
      <c r="A419" s="15"/>
    </row>
    <row r="420" spans="1:1">
      <c r="A420" s="15"/>
    </row>
    <row r="421" spans="1:1">
      <c r="A421" s="15"/>
    </row>
    <row r="422" spans="1:1">
      <c r="A422" s="15"/>
    </row>
    <row r="423" spans="1:1">
      <c r="A423" s="15"/>
    </row>
    <row r="424" spans="1:1">
      <c r="A424" s="15"/>
    </row>
    <row r="425" spans="1:1">
      <c r="A425" s="15"/>
    </row>
    <row r="426" spans="1:1">
      <c r="A426" s="15"/>
    </row>
    <row r="427" spans="1:1">
      <c r="A427" s="15"/>
    </row>
    <row r="428" spans="1:1">
      <c r="A428" s="15"/>
    </row>
    <row r="429" spans="1:1">
      <c r="A429" s="15"/>
    </row>
    <row r="430" spans="1:1">
      <c r="A430" s="15"/>
    </row>
    <row r="431" spans="1:1">
      <c r="A431" s="15"/>
    </row>
    <row r="432" spans="1:1">
      <c r="A432" s="15"/>
    </row>
    <row r="433" spans="1:1">
      <c r="A433" s="15"/>
    </row>
    <row r="434" spans="1:1">
      <c r="A434" s="15"/>
    </row>
    <row r="435" spans="1:1">
      <c r="A435" s="15"/>
    </row>
    <row r="436" spans="1:1">
      <c r="A436" s="15"/>
    </row>
    <row r="437" spans="1:1">
      <c r="A437" s="15"/>
    </row>
    <row r="438" spans="1:1">
      <c r="A438" s="15"/>
    </row>
    <row r="439" spans="1:1">
      <c r="A439" s="15"/>
    </row>
    <row r="440" spans="1:1">
      <c r="A440" s="15"/>
    </row>
    <row r="441" spans="1:1">
      <c r="A441" s="15"/>
    </row>
    <row r="442" spans="1:1">
      <c r="A442" s="15"/>
    </row>
    <row r="443" spans="1:1">
      <c r="A443" s="15"/>
    </row>
    <row r="444" spans="1:1">
      <c r="A444" s="15"/>
    </row>
    <row r="445" spans="1:1">
      <c r="A445" s="15"/>
    </row>
    <row r="446" spans="1:1">
      <c r="A446" s="15"/>
    </row>
    <row r="447" spans="1:1">
      <c r="A447" s="15"/>
    </row>
    <row r="448" spans="1:1">
      <c r="A448" s="15"/>
    </row>
    <row r="449" spans="1:1">
      <c r="A449" s="15"/>
    </row>
    <row r="450" spans="1:1">
      <c r="A450" s="15"/>
    </row>
    <row r="451" spans="1:1">
      <c r="A451" s="15"/>
    </row>
    <row r="452" spans="1:1">
      <c r="A452" s="15"/>
    </row>
    <row r="453" spans="1:1">
      <c r="A453" s="15"/>
    </row>
    <row r="454" spans="1:1">
      <c r="A454" s="15"/>
    </row>
    <row r="455" spans="1:1">
      <c r="A455" s="15"/>
    </row>
    <row r="456" spans="1:1">
      <c r="A456" s="15"/>
    </row>
    <row r="457" spans="1:1">
      <c r="A457" s="15"/>
    </row>
    <row r="458" spans="1:1">
      <c r="A458" s="15"/>
    </row>
    <row r="459" spans="1:1">
      <c r="A459" s="15"/>
    </row>
    <row r="460" spans="1:1">
      <c r="A460" s="15"/>
    </row>
    <row r="461" spans="1:1">
      <c r="A461" s="15"/>
    </row>
    <row r="462" spans="1:1">
      <c r="A462" s="15"/>
    </row>
    <row r="463" spans="1:1">
      <c r="A463" s="15"/>
    </row>
    <row r="464" spans="1:1">
      <c r="A464" s="15"/>
    </row>
    <row r="465" spans="1:1">
      <c r="A465" s="15"/>
    </row>
    <row r="466" spans="1:1">
      <c r="A466" s="15"/>
    </row>
    <row r="467" spans="1:1">
      <c r="A467" s="15"/>
    </row>
    <row r="468" spans="1:1">
      <c r="A468" s="15"/>
    </row>
    <row r="469" spans="1:1">
      <c r="A469" s="15"/>
    </row>
    <row r="470" spans="1:1">
      <c r="A470" s="15"/>
    </row>
    <row r="471" spans="1:1">
      <c r="A471" s="15"/>
    </row>
    <row r="472" spans="1:1">
      <c r="A472" s="15"/>
    </row>
    <row r="473" spans="1:1">
      <c r="A473" s="15"/>
    </row>
    <row r="474" spans="1:1">
      <c r="A474" s="15"/>
    </row>
    <row r="475" spans="1:1">
      <c r="A475" s="15"/>
    </row>
    <row r="476" spans="1:1">
      <c r="A476" s="15"/>
    </row>
    <row r="477" spans="1:1">
      <c r="A477" s="15"/>
    </row>
    <row r="478" spans="1:1">
      <c r="A478" s="15"/>
    </row>
    <row r="479" spans="1:1">
      <c r="A479" s="15"/>
    </row>
    <row r="480" spans="1:1">
      <c r="A480" s="15"/>
    </row>
    <row r="481" spans="1:1">
      <c r="A481" s="15"/>
    </row>
    <row r="482" spans="1:1">
      <c r="A482" s="15"/>
    </row>
    <row r="483" spans="1:1">
      <c r="A483" s="15"/>
    </row>
    <row r="484" spans="1:1">
      <c r="A484" s="15"/>
    </row>
    <row r="485" spans="1:1">
      <c r="A485" s="15"/>
    </row>
    <row r="486" spans="1:1">
      <c r="A486" s="15"/>
    </row>
    <row r="487" spans="1:1">
      <c r="A487" s="15"/>
    </row>
    <row r="488" spans="1:1">
      <c r="A488" s="15"/>
    </row>
    <row r="489" spans="1:1">
      <c r="A489" s="15"/>
    </row>
    <row r="490" spans="1:1">
      <c r="A490" s="15"/>
    </row>
    <row r="491" spans="1:1">
      <c r="A491" s="15"/>
    </row>
    <row r="492" spans="1:1">
      <c r="A492" s="15"/>
    </row>
    <row r="493" spans="1:1">
      <c r="A493" s="15"/>
    </row>
    <row r="494" spans="1:1">
      <c r="A494" s="15"/>
    </row>
    <row r="495" spans="1:1">
      <c r="A495" s="15"/>
    </row>
    <row r="496" spans="1:1">
      <c r="A496" s="15"/>
    </row>
    <row r="497" spans="1:1">
      <c r="A497" s="15"/>
    </row>
    <row r="498" spans="1:1">
      <c r="A498" s="15"/>
    </row>
    <row r="499" spans="1:1">
      <c r="A499" s="15"/>
    </row>
    <row r="500" spans="1:1">
      <c r="A500" s="15"/>
    </row>
    <row r="501" spans="1:1">
      <c r="A501" s="15"/>
    </row>
    <row r="502" spans="1:1">
      <c r="A502" s="15"/>
    </row>
    <row r="503" spans="1:1">
      <c r="A503" s="15"/>
    </row>
    <row r="504" spans="1:1">
      <c r="A504" s="15"/>
    </row>
    <row r="505" spans="1:1">
      <c r="A505" s="15"/>
    </row>
    <row r="506" spans="1:1">
      <c r="A506" s="15"/>
    </row>
    <row r="507" spans="1:1">
      <c r="A507" s="15"/>
    </row>
    <row r="508" spans="1:1">
      <c r="A508" s="15"/>
    </row>
    <row r="509" spans="1:1">
      <c r="A509" s="15"/>
    </row>
    <row r="510" spans="1:1">
      <c r="A510" s="15"/>
    </row>
    <row r="511" spans="1:1">
      <c r="A511" s="15"/>
    </row>
    <row r="512" spans="1:1">
      <c r="A512" s="15"/>
    </row>
    <row r="513" spans="1:1">
      <c r="A513" s="15"/>
    </row>
    <row r="514" spans="1:1">
      <c r="A514" s="15"/>
    </row>
    <row r="515" spans="1:1">
      <c r="A515" s="15"/>
    </row>
    <row r="516" spans="1:1">
      <c r="A516" s="15"/>
    </row>
    <row r="517" spans="1:1">
      <c r="A517" s="15"/>
    </row>
    <row r="518" spans="1:1">
      <c r="A518" s="15"/>
    </row>
    <row r="519" spans="1:1">
      <c r="A519" s="15"/>
    </row>
    <row r="520" spans="1:1">
      <c r="A520" s="15"/>
    </row>
    <row r="521" spans="1:1">
      <c r="A521" s="15"/>
    </row>
    <row r="522" spans="1:1">
      <c r="A522" s="15"/>
    </row>
    <row r="523" spans="1:1">
      <c r="A523" s="15"/>
    </row>
    <row r="524" spans="1:1">
      <c r="A524" s="15"/>
    </row>
    <row r="525" spans="1:1">
      <c r="A525" s="15"/>
    </row>
    <row r="526" spans="1:1">
      <c r="A526" s="15"/>
    </row>
    <row r="527" spans="1:1">
      <c r="A527" s="15"/>
    </row>
    <row r="528" spans="1:1">
      <c r="A528" s="15"/>
    </row>
    <row r="529" spans="1:1">
      <c r="A529" s="15"/>
    </row>
    <row r="530" spans="1:1">
      <c r="A530" s="15"/>
    </row>
    <row r="531" spans="1:1">
      <c r="A531" s="15"/>
    </row>
    <row r="532" spans="1:1">
      <c r="A532" s="15"/>
    </row>
    <row r="533" spans="1:1">
      <c r="A533" s="15"/>
    </row>
    <row r="534" spans="1:1">
      <c r="A534" s="15"/>
    </row>
    <row r="535" spans="1:1">
      <c r="A535" s="15"/>
    </row>
    <row r="536" spans="1:1">
      <c r="A536" s="15"/>
    </row>
    <row r="537" spans="1:1">
      <c r="A537" s="15"/>
    </row>
    <row r="538" spans="1:1">
      <c r="A538" s="15"/>
    </row>
    <row r="539" spans="1:1">
      <c r="A539" s="15"/>
    </row>
    <row r="540" spans="1:1">
      <c r="A540" s="15"/>
    </row>
    <row r="541" spans="1:1">
      <c r="A541" s="15"/>
    </row>
    <row r="542" spans="1:1">
      <c r="A542" s="15"/>
    </row>
    <row r="543" spans="1:1">
      <c r="A543" s="15"/>
    </row>
    <row r="544" spans="1:1">
      <c r="A544" s="15"/>
    </row>
    <row r="545" spans="1:1">
      <c r="A545" s="15"/>
    </row>
    <row r="546" spans="1:1">
      <c r="A546" s="15"/>
    </row>
    <row r="547" spans="1:1">
      <c r="A547" s="15"/>
    </row>
    <row r="548" spans="1:1">
      <c r="A548" s="15"/>
    </row>
    <row r="549" spans="1:1">
      <c r="A549" s="15"/>
    </row>
    <row r="550" spans="1:1">
      <c r="A550" s="15"/>
    </row>
    <row r="551" spans="1:1">
      <c r="A551" s="15"/>
    </row>
    <row r="552" spans="1:1">
      <c r="A552" s="15"/>
    </row>
    <row r="553" spans="1:1">
      <c r="A553" s="15"/>
    </row>
    <row r="554" spans="1:1">
      <c r="A554" s="15"/>
    </row>
    <row r="555" spans="1:1">
      <c r="A555" s="15"/>
    </row>
    <row r="556" spans="1:1">
      <c r="A556" s="15"/>
    </row>
    <row r="557" spans="1:1">
      <c r="A557" s="15"/>
    </row>
    <row r="558" spans="1:1">
      <c r="A558" s="15"/>
    </row>
    <row r="559" spans="1:1">
      <c r="A559" s="15"/>
    </row>
    <row r="560" spans="1:1">
      <c r="A560" s="15"/>
    </row>
    <row r="561" spans="1:1">
      <c r="A561" s="15"/>
    </row>
    <row r="562" spans="1:1">
      <c r="A562" s="15"/>
    </row>
    <row r="563" spans="1:1">
      <c r="A563" s="15"/>
    </row>
    <row r="564" spans="1:1">
      <c r="A564" s="15"/>
    </row>
    <row r="565" spans="1:1">
      <c r="A565" s="15"/>
    </row>
    <row r="566" spans="1:1">
      <c r="A566" s="15"/>
    </row>
    <row r="567" spans="1:1">
      <c r="A567" s="15"/>
    </row>
    <row r="568" spans="1:1">
      <c r="A568" s="15"/>
    </row>
    <row r="569" spans="1:1">
      <c r="A569" s="15"/>
    </row>
    <row r="570" spans="1:1">
      <c r="A570" s="15"/>
    </row>
    <row r="571" spans="1:1">
      <c r="A571" s="15"/>
    </row>
    <row r="572" spans="1:1">
      <c r="A572" s="15"/>
    </row>
    <row r="573" spans="1:1">
      <c r="A573" s="15"/>
    </row>
    <row r="574" spans="1:1">
      <c r="A574" s="15"/>
    </row>
    <row r="575" spans="1:1">
      <c r="A575" s="15"/>
    </row>
    <row r="576" spans="1:1">
      <c r="A576" s="15"/>
    </row>
    <row r="577" spans="1:1">
      <c r="A577" s="15"/>
    </row>
    <row r="578" spans="1:1">
      <c r="A578" s="15"/>
    </row>
    <row r="579" spans="1:1">
      <c r="A579" s="15"/>
    </row>
    <row r="580" spans="1:1">
      <c r="A580" s="15"/>
    </row>
    <row r="581" spans="1:1">
      <c r="A581" s="15"/>
    </row>
    <row r="582" spans="1:1">
      <c r="A582" s="15"/>
    </row>
    <row r="583" spans="1:1">
      <c r="A583" s="15"/>
    </row>
    <row r="584" spans="1:1">
      <c r="A584" s="15"/>
    </row>
    <row r="585" spans="1:1">
      <c r="A585" s="15"/>
    </row>
    <row r="586" spans="1:1">
      <c r="A586" s="15"/>
    </row>
    <row r="587" spans="1:1">
      <c r="A587" s="15"/>
    </row>
    <row r="588" spans="1:1">
      <c r="A588" s="15"/>
    </row>
    <row r="589" spans="1:1">
      <c r="A589" s="15"/>
    </row>
    <row r="590" spans="1:1">
      <c r="A590" s="15"/>
    </row>
    <row r="591" spans="1:1">
      <c r="A591" s="15"/>
    </row>
    <row r="592" spans="1:1">
      <c r="A592" s="15"/>
    </row>
    <row r="593" spans="1:1">
      <c r="A593" s="15"/>
    </row>
    <row r="594" spans="1:1">
      <c r="A594" s="15"/>
    </row>
    <row r="595" spans="1:1">
      <c r="A595" s="15"/>
    </row>
    <row r="596" spans="1:1">
      <c r="A596" s="15"/>
    </row>
    <row r="597" spans="1:1">
      <c r="A597" s="15"/>
    </row>
    <row r="598" spans="1:1">
      <c r="A598" s="15"/>
    </row>
    <row r="599" spans="1:1">
      <c r="A599" s="15"/>
    </row>
    <row r="600" spans="1:1">
      <c r="A600" s="15"/>
    </row>
    <row r="601" spans="1:1">
      <c r="A601" s="15"/>
    </row>
    <row r="602" spans="1:1">
      <c r="A602" s="15"/>
    </row>
    <row r="603" spans="1:1">
      <c r="A603" s="15"/>
    </row>
    <row r="604" spans="1:1">
      <c r="A604" s="15"/>
    </row>
    <row r="605" spans="1:1">
      <c r="A605" s="15"/>
    </row>
    <row r="606" spans="1:1">
      <c r="A606" s="15"/>
    </row>
    <row r="607" spans="1:1">
      <c r="A607" s="15"/>
    </row>
    <row r="608" spans="1:1">
      <c r="A608" s="15"/>
    </row>
    <row r="609" spans="1:1">
      <c r="A609" s="15"/>
    </row>
    <row r="610" spans="1:1">
      <c r="A610" s="15"/>
    </row>
    <row r="611" spans="1:1">
      <c r="A611" s="15"/>
    </row>
    <row r="612" spans="1:1">
      <c r="A612" s="15"/>
    </row>
    <row r="613" spans="1:1">
      <c r="A613" s="15"/>
    </row>
    <row r="614" spans="1:1">
      <c r="A614" s="15"/>
    </row>
    <row r="615" spans="1:1">
      <c r="A615" s="15"/>
    </row>
    <row r="616" spans="1:1">
      <c r="A616" s="15"/>
    </row>
    <row r="617" spans="1:1">
      <c r="A617" s="15"/>
    </row>
    <row r="618" spans="1:1">
      <c r="A618" s="15"/>
    </row>
    <row r="619" spans="1:1">
      <c r="A619" s="15"/>
    </row>
    <row r="620" spans="1:1">
      <c r="A620" s="15"/>
    </row>
    <row r="621" spans="1:1">
      <c r="A621" s="15"/>
    </row>
    <row r="622" spans="1:1">
      <c r="A622" s="15"/>
    </row>
    <row r="623" spans="1:1">
      <c r="A623" s="15"/>
    </row>
    <row r="624" spans="1:1">
      <c r="A624" s="15"/>
    </row>
    <row r="625" spans="1:1">
      <c r="A625" s="15"/>
    </row>
    <row r="626" spans="1:1">
      <c r="A626" s="15"/>
    </row>
    <row r="627" spans="1:1">
      <c r="A627" s="15"/>
    </row>
    <row r="628" spans="1:1">
      <c r="A628" s="15"/>
    </row>
    <row r="629" spans="1:1">
      <c r="A629" s="15"/>
    </row>
    <row r="630" spans="1:1">
      <c r="A630" s="15"/>
    </row>
    <row r="631" spans="1:1">
      <c r="A631" s="15"/>
    </row>
    <row r="632" spans="1:1">
      <c r="A632" s="15"/>
    </row>
    <row r="633" spans="1:1">
      <c r="A633" s="15"/>
    </row>
    <row r="634" spans="1:1">
      <c r="A634" s="15"/>
    </row>
    <row r="635" spans="1:1">
      <c r="A635" s="15"/>
    </row>
    <row r="636" spans="1:1">
      <c r="A636" s="15"/>
    </row>
    <row r="637" spans="1:1">
      <c r="A637" s="15"/>
    </row>
    <row r="638" spans="1:1">
      <c r="A638" s="15"/>
    </row>
    <row r="639" spans="1:1">
      <c r="A639" s="15"/>
    </row>
    <row r="640" spans="1:1">
      <c r="A640" s="15"/>
    </row>
    <row r="641" spans="1:1">
      <c r="A641" s="15"/>
    </row>
    <row r="642" spans="1:1">
      <c r="A642" s="15"/>
    </row>
    <row r="643" spans="1:1">
      <c r="A643" s="15"/>
    </row>
    <row r="644" spans="1:1">
      <c r="A644" s="15"/>
    </row>
    <row r="645" spans="1:1">
      <c r="A645" s="15"/>
    </row>
    <row r="646" spans="1:1">
      <c r="A646" s="15"/>
    </row>
    <row r="647" spans="1:1">
      <c r="A647" s="15"/>
    </row>
    <row r="648" spans="1:1">
      <c r="A648" s="15"/>
    </row>
    <row r="649" spans="1:1">
      <c r="A649" s="15"/>
    </row>
    <row r="650" spans="1:1">
      <c r="A650" s="15"/>
    </row>
    <row r="651" spans="1:1">
      <c r="A651" s="15"/>
    </row>
    <row r="652" spans="1:1">
      <c r="A652" s="15"/>
    </row>
    <row r="653" spans="1:1">
      <c r="A653" s="15"/>
    </row>
    <row r="654" spans="1:1">
      <c r="A654" s="15"/>
    </row>
    <row r="655" spans="1:1">
      <c r="A655" s="15"/>
    </row>
    <row r="656" spans="1:1">
      <c r="A656" s="15"/>
    </row>
    <row r="657" spans="1:1">
      <c r="A657" s="15"/>
    </row>
    <row r="658" spans="1:1">
      <c r="A658" s="15"/>
    </row>
    <row r="659" spans="1:1">
      <c r="A659" s="15"/>
    </row>
    <row r="660" spans="1:1">
      <c r="A660" s="15"/>
    </row>
    <row r="661" spans="1:1">
      <c r="A661" s="15"/>
    </row>
    <row r="662" spans="1:1">
      <c r="A662" s="15"/>
    </row>
    <row r="663" spans="1:1">
      <c r="A663" s="15"/>
    </row>
    <row r="664" spans="1:1">
      <c r="A664" s="15"/>
    </row>
    <row r="665" spans="1:1">
      <c r="A665" s="15"/>
    </row>
    <row r="666" spans="1:1">
      <c r="A666" s="15"/>
    </row>
    <row r="667" spans="1:1">
      <c r="A667" s="15"/>
    </row>
    <row r="668" spans="1:1">
      <c r="A668" s="15"/>
    </row>
    <row r="669" spans="1:1">
      <c r="A669" s="15"/>
    </row>
    <row r="670" spans="1:1">
      <c r="A670" s="15"/>
    </row>
    <row r="671" spans="1:1">
      <c r="A671" s="15"/>
    </row>
    <row r="672" spans="1:1">
      <c r="A672" s="15"/>
    </row>
    <row r="673" spans="1:1">
      <c r="A673" s="15"/>
    </row>
    <row r="674" spans="1:1">
      <c r="A674" s="15"/>
    </row>
    <row r="675" spans="1:1">
      <c r="A675" s="15"/>
    </row>
    <row r="676" spans="1:1">
      <c r="A676" s="15"/>
    </row>
    <row r="677" spans="1:1">
      <c r="A677" s="15"/>
    </row>
    <row r="678" spans="1:1">
      <c r="A678" s="15"/>
    </row>
    <row r="679" spans="1:1">
      <c r="A679" s="15"/>
    </row>
    <row r="680" spans="1:1">
      <c r="A680" s="15"/>
    </row>
    <row r="681" spans="1:1">
      <c r="A681" s="15"/>
    </row>
    <row r="682" spans="1:1">
      <c r="A682" s="15"/>
    </row>
    <row r="683" spans="1:1">
      <c r="A683" s="15"/>
    </row>
    <row r="684" spans="1:1">
      <c r="A684" s="15"/>
    </row>
    <row r="685" spans="1:1">
      <c r="A685" s="15"/>
    </row>
    <row r="686" spans="1:1">
      <c r="A686" s="15"/>
    </row>
    <row r="687" spans="1:1">
      <c r="A687" s="15"/>
    </row>
    <row r="688" spans="1:1">
      <c r="A688" s="15"/>
    </row>
    <row r="689" spans="1:1">
      <c r="A689" s="15"/>
    </row>
    <row r="690" spans="1:1">
      <c r="A690" s="15"/>
    </row>
    <row r="691" spans="1:1">
      <c r="A691" s="15"/>
    </row>
    <row r="692" spans="1:1">
      <c r="A692" s="15"/>
    </row>
    <row r="693" spans="1:1">
      <c r="A693" s="15"/>
    </row>
    <row r="694" spans="1:1">
      <c r="A694" s="15"/>
    </row>
    <row r="695" spans="1:1">
      <c r="A695" s="15"/>
    </row>
    <row r="696" spans="1:1">
      <c r="A696" s="15"/>
    </row>
    <row r="697" spans="1:1">
      <c r="A697" s="15"/>
    </row>
    <row r="698" spans="1:1">
      <c r="A698" s="15"/>
    </row>
    <row r="699" spans="1:1">
      <c r="A699" s="15"/>
    </row>
    <row r="700" spans="1:1">
      <c r="A700" s="15"/>
    </row>
    <row r="701" spans="1:1">
      <c r="A701" s="15"/>
    </row>
    <row r="702" spans="1:1">
      <c r="A702" s="15"/>
    </row>
    <row r="703" spans="1:1">
      <c r="A703" s="15"/>
    </row>
    <row r="704" spans="1:1">
      <c r="A704" s="15"/>
    </row>
    <row r="705" spans="1:1">
      <c r="A705" s="15"/>
    </row>
    <row r="706" spans="1:1">
      <c r="A706" s="15"/>
    </row>
    <row r="707" spans="1:1">
      <c r="A707" s="15"/>
    </row>
    <row r="708" spans="1:1">
      <c r="A708" s="15"/>
    </row>
    <row r="709" spans="1:1">
      <c r="A709" s="15"/>
    </row>
    <row r="710" spans="1:1">
      <c r="A710" s="15"/>
    </row>
    <row r="711" spans="1:1">
      <c r="A711" s="15"/>
    </row>
    <row r="712" spans="1:1">
      <c r="A712" s="15"/>
    </row>
    <row r="713" spans="1:1">
      <c r="A713" s="15"/>
    </row>
    <row r="714" spans="1:1">
      <c r="A714" s="15"/>
    </row>
    <row r="715" spans="1:1">
      <c r="A715" s="15"/>
    </row>
    <row r="716" spans="1:1">
      <c r="A716" s="15"/>
    </row>
    <row r="717" spans="1:1">
      <c r="A717" s="15"/>
    </row>
    <row r="718" spans="1:1">
      <c r="A718" s="15"/>
    </row>
    <row r="719" spans="1:1">
      <c r="A719" s="15"/>
    </row>
    <row r="720" spans="1:1">
      <c r="A720" s="15"/>
    </row>
    <row r="721" spans="1:1">
      <c r="A721" s="15"/>
    </row>
    <row r="722" spans="1:1">
      <c r="A722" s="15"/>
    </row>
    <row r="723" spans="1:1">
      <c r="A723" s="15"/>
    </row>
    <row r="724" spans="1:1">
      <c r="A724" s="15"/>
    </row>
    <row r="725" spans="1:1">
      <c r="A725" s="15"/>
    </row>
    <row r="726" spans="1:1">
      <c r="A726" s="15"/>
    </row>
    <row r="727" spans="1:1">
      <c r="A727" s="15"/>
    </row>
    <row r="728" spans="1:1">
      <c r="A728" s="15"/>
    </row>
    <row r="729" spans="1:1">
      <c r="A729" s="15"/>
    </row>
    <row r="730" spans="1:1">
      <c r="A730" s="15"/>
    </row>
    <row r="731" spans="1:1">
      <c r="A731" s="15"/>
    </row>
    <row r="732" spans="1:1">
      <c r="A732" s="15"/>
    </row>
    <row r="733" spans="1:1">
      <c r="A733" s="15"/>
    </row>
    <row r="734" spans="1:1">
      <c r="A734" s="15"/>
    </row>
    <row r="735" spans="1:1">
      <c r="A735" s="15"/>
    </row>
    <row r="736" spans="1:1">
      <c r="A736" s="15"/>
    </row>
    <row r="737" spans="1:1">
      <c r="A737" s="15"/>
    </row>
    <row r="738" spans="1:1">
      <c r="A738" s="15"/>
    </row>
    <row r="739" spans="1:1">
      <c r="A739" s="15"/>
    </row>
    <row r="740" spans="1:1">
      <c r="A740" s="15"/>
    </row>
    <row r="741" spans="1:1">
      <c r="A741" s="15"/>
    </row>
    <row r="742" spans="1:1">
      <c r="A742" s="15"/>
    </row>
    <row r="743" spans="1:1">
      <c r="A743" s="15"/>
    </row>
    <row r="744" spans="1:1">
      <c r="A744" s="15"/>
    </row>
    <row r="745" spans="1:1">
      <c r="A745" s="15"/>
    </row>
    <row r="746" spans="1:1">
      <c r="A746" s="15"/>
    </row>
    <row r="747" spans="1:1">
      <c r="A747" s="15"/>
    </row>
    <row r="748" spans="1:1">
      <c r="A748" s="15"/>
    </row>
    <row r="749" spans="1:1">
      <c r="A749" s="15"/>
    </row>
    <row r="750" spans="1:1">
      <c r="A750" s="15"/>
    </row>
    <row r="751" spans="1:1">
      <c r="A751" s="15"/>
    </row>
    <row r="752" spans="1:1">
      <c r="A752" s="15"/>
    </row>
    <row r="753" spans="1:1">
      <c r="A753" s="15"/>
    </row>
    <row r="754" spans="1:1">
      <c r="A754" s="15"/>
    </row>
    <row r="755" spans="1:1">
      <c r="A755" s="15"/>
    </row>
    <row r="756" spans="1:1">
      <c r="A756" s="15"/>
    </row>
    <row r="757" spans="1:1">
      <c r="A757" s="15"/>
    </row>
    <row r="758" spans="1:1">
      <c r="A758" s="15"/>
    </row>
    <row r="759" spans="1:1">
      <c r="A759" s="15"/>
    </row>
    <row r="760" spans="1:1">
      <c r="A760" s="15"/>
    </row>
    <row r="761" spans="1:1">
      <c r="A761" s="15"/>
    </row>
    <row r="762" spans="1:1">
      <c r="A762" s="15"/>
    </row>
    <row r="763" spans="1:1">
      <c r="A763" s="15"/>
    </row>
    <row r="764" spans="1:1">
      <c r="A764" s="15"/>
    </row>
    <row r="765" spans="1:1">
      <c r="A765" s="15"/>
    </row>
    <row r="766" spans="1:1">
      <c r="A766" s="15"/>
    </row>
    <row r="767" spans="1:1">
      <c r="A767" s="15"/>
    </row>
    <row r="768" spans="1:1">
      <c r="A768" s="15"/>
    </row>
    <row r="769" spans="1:1">
      <c r="A769" s="15"/>
    </row>
    <row r="770" spans="1:1">
      <c r="A770" s="15"/>
    </row>
    <row r="771" spans="1:1">
      <c r="A771" s="15"/>
    </row>
    <row r="772" spans="1:1">
      <c r="A772" s="15"/>
    </row>
    <row r="773" spans="1:1">
      <c r="A773" s="15"/>
    </row>
    <row r="774" spans="1:1">
      <c r="A774" s="15"/>
    </row>
    <row r="775" spans="1:1">
      <c r="A775" s="15"/>
    </row>
    <row r="776" spans="1:1">
      <c r="A776" s="15"/>
    </row>
    <row r="777" spans="1:1">
      <c r="A777" s="15"/>
    </row>
    <row r="778" spans="1:1">
      <c r="A778" s="15"/>
    </row>
    <row r="779" spans="1:1">
      <c r="A779" s="15"/>
    </row>
    <row r="780" spans="1:1">
      <c r="A780" s="15"/>
    </row>
    <row r="781" spans="1:1">
      <c r="A781" s="15"/>
    </row>
    <row r="782" spans="1:1">
      <c r="A782" s="15"/>
    </row>
    <row r="783" spans="1:1">
      <c r="A783" s="15"/>
    </row>
    <row r="784" spans="1:1">
      <c r="A784" s="15"/>
    </row>
    <row r="785" spans="1:1">
      <c r="A785" s="15"/>
    </row>
    <row r="786" spans="1:1">
      <c r="A786" s="15"/>
    </row>
    <row r="787" spans="1:1">
      <c r="A787" s="15"/>
    </row>
    <row r="788" spans="1:1">
      <c r="A788" s="15"/>
    </row>
    <row r="789" spans="1:1">
      <c r="A789" s="15"/>
    </row>
    <row r="790" spans="1:1">
      <c r="A790" s="15"/>
    </row>
    <row r="791" spans="1:1">
      <c r="A791" s="15"/>
    </row>
    <row r="792" spans="1:1">
      <c r="A792" s="15"/>
    </row>
    <row r="793" spans="1:1">
      <c r="A793" s="15"/>
    </row>
    <row r="794" spans="1:1">
      <c r="A794" s="15"/>
    </row>
    <row r="795" spans="1:1">
      <c r="A795" s="15"/>
    </row>
    <row r="796" spans="1:1">
      <c r="A796" s="15"/>
    </row>
    <row r="797" spans="1:1">
      <c r="A797" s="15"/>
    </row>
    <row r="798" spans="1:1">
      <c r="A798" s="15"/>
    </row>
    <row r="799" spans="1:1">
      <c r="A799" s="15"/>
    </row>
    <row r="800" spans="1:1">
      <c r="A800" s="15"/>
    </row>
    <row r="801" spans="1:1">
      <c r="A801" s="15"/>
    </row>
    <row r="802" spans="1:1">
      <c r="A802" s="15"/>
    </row>
    <row r="803" spans="1:1">
      <c r="A803" s="15"/>
    </row>
    <row r="804" spans="1:1">
      <c r="A804" s="15"/>
    </row>
    <row r="805" spans="1:1">
      <c r="A805" s="15"/>
    </row>
    <row r="806" spans="1:1">
      <c r="A806" s="15"/>
    </row>
    <row r="807" spans="1:1">
      <c r="A807" s="15"/>
    </row>
    <row r="808" spans="1:1">
      <c r="A808" s="15"/>
    </row>
    <row r="809" spans="1:1">
      <c r="A809" s="15"/>
    </row>
    <row r="810" spans="1:1">
      <c r="A810" s="15"/>
    </row>
    <row r="811" spans="1:1">
      <c r="A811" s="15"/>
    </row>
    <row r="812" spans="1:1">
      <c r="A812" s="15"/>
    </row>
    <row r="813" spans="1:1">
      <c r="A813" s="15"/>
    </row>
    <row r="814" spans="1:1">
      <c r="A814" s="15"/>
    </row>
    <row r="815" spans="1:1">
      <c r="A815" s="15"/>
    </row>
    <row r="816" spans="1:1">
      <c r="A816" s="15"/>
    </row>
    <row r="817" spans="1:1">
      <c r="A817" s="15"/>
    </row>
    <row r="818" spans="1:1">
      <c r="A818" s="15"/>
    </row>
    <row r="819" spans="1:1">
      <c r="A819" s="15"/>
    </row>
    <row r="820" spans="1:1">
      <c r="A820" s="15"/>
    </row>
    <row r="821" spans="1:1">
      <c r="A821" s="15"/>
    </row>
    <row r="822" spans="1:1">
      <c r="A822" s="15"/>
    </row>
    <row r="823" spans="1:1">
      <c r="A823" s="15"/>
    </row>
    <row r="824" spans="1:1">
      <c r="A824" s="15"/>
    </row>
    <row r="825" spans="1:1">
      <c r="A825" s="15"/>
    </row>
    <row r="826" spans="1:1">
      <c r="A826" s="15"/>
    </row>
    <row r="827" spans="1:1">
      <c r="A827" s="15"/>
    </row>
    <row r="828" spans="1:1">
      <c r="A828" s="15"/>
    </row>
    <row r="829" spans="1:1">
      <c r="A829" s="15"/>
    </row>
    <row r="830" spans="1:1">
      <c r="A830" s="15"/>
    </row>
    <row r="831" spans="1:1">
      <c r="A831" s="15"/>
    </row>
    <row r="832" spans="1:1">
      <c r="A832" s="15"/>
    </row>
    <row r="833" spans="1:1">
      <c r="A833" s="15"/>
    </row>
    <row r="834" spans="1:1">
      <c r="A834" s="15"/>
    </row>
    <row r="835" spans="1:1">
      <c r="A835" s="15"/>
    </row>
    <row r="836" spans="1:1">
      <c r="A836" s="15"/>
    </row>
    <row r="837" spans="1:1">
      <c r="A837" s="15"/>
    </row>
    <row r="838" spans="1:1">
      <c r="A838" s="15"/>
    </row>
    <row r="839" spans="1:1">
      <c r="A839" s="15"/>
    </row>
    <row r="840" spans="1:1">
      <c r="A840" s="15"/>
    </row>
    <row r="841" spans="1:1">
      <c r="A841" s="15"/>
    </row>
    <row r="842" spans="1:1">
      <c r="A842" s="15"/>
    </row>
    <row r="843" spans="1:1">
      <c r="A843" s="15"/>
    </row>
    <row r="844" spans="1:1">
      <c r="A844" s="15"/>
    </row>
    <row r="845" spans="1:1">
      <c r="A845" s="15"/>
    </row>
    <row r="846" spans="1:1">
      <c r="A846" s="15"/>
    </row>
    <row r="847" spans="1:1">
      <c r="A847" s="15"/>
    </row>
    <row r="848" spans="1:1">
      <c r="A848" s="15"/>
    </row>
    <row r="849" spans="1:1">
      <c r="A849" s="15"/>
    </row>
    <row r="850" spans="1:1">
      <c r="A850" s="15"/>
    </row>
    <row r="851" spans="1:1">
      <c r="A851" s="15"/>
    </row>
    <row r="852" spans="1:1">
      <c r="A852" s="15"/>
    </row>
    <row r="853" spans="1:1">
      <c r="A853" s="15"/>
    </row>
    <row r="854" spans="1:1">
      <c r="A854" s="15"/>
    </row>
    <row r="855" spans="1:1">
      <c r="A855" s="15"/>
    </row>
    <row r="856" spans="1:1">
      <c r="A856" s="15"/>
    </row>
    <row r="857" spans="1:1">
      <c r="A857" s="15"/>
    </row>
    <row r="858" spans="1:1">
      <c r="A858" s="15"/>
    </row>
    <row r="859" spans="1:1">
      <c r="A859" s="15"/>
    </row>
    <row r="860" spans="1:1">
      <c r="A860" s="15"/>
    </row>
    <row r="861" spans="1:1">
      <c r="A861" s="15"/>
    </row>
    <row r="862" spans="1:1">
      <c r="A862" s="15"/>
    </row>
    <row r="863" spans="1:1">
      <c r="A863" s="15"/>
    </row>
    <row r="864" spans="1:1">
      <c r="A864" s="15"/>
    </row>
    <row r="865" spans="1:1">
      <c r="A865" s="15"/>
    </row>
    <row r="866" spans="1:1">
      <c r="A866" s="15"/>
    </row>
    <row r="867" spans="1:1">
      <c r="A867" s="15"/>
    </row>
    <row r="868" spans="1:1">
      <c r="A868" s="15"/>
    </row>
    <row r="869" spans="1:1">
      <c r="A869" s="15"/>
    </row>
    <row r="870" spans="1:1">
      <c r="A870" s="15"/>
    </row>
    <row r="871" spans="1:1">
      <c r="A871" s="15"/>
    </row>
    <row r="872" spans="1:1">
      <c r="A872" s="15"/>
    </row>
    <row r="873" spans="1:1">
      <c r="A873" s="15"/>
    </row>
    <row r="874" spans="1:1">
      <c r="A874" s="15"/>
    </row>
    <row r="875" spans="1:1">
      <c r="A875" s="15"/>
    </row>
    <row r="876" spans="1:1">
      <c r="A876" s="15"/>
    </row>
    <row r="877" spans="1:1">
      <c r="A877" s="15"/>
    </row>
    <row r="878" spans="1:1">
      <c r="A878" s="15"/>
    </row>
    <row r="879" spans="1:1">
      <c r="A879" s="15"/>
    </row>
    <row r="880" spans="1:1">
      <c r="A880" s="15"/>
    </row>
    <row r="881" spans="1:1">
      <c r="A881" s="15"/>
    </row>
    <row r="882" spans="1:1">
      <c r="A882" s="15"/>
    </row>
    <row r="883" spans="1:1">
      <c r="A883" s="15"/>
    </row>
    <row r="884" spans="1:1">
      <c r="A884" s="15"/>
    </row>
    <row r="885" spans="1:1">
      <c r="A885" s="15"/>
    </row>
    <row r="886" spans="1:1">
      <c r="A886" s="15"/>
    </row>
    <row r="887" spans="1:1">
      <c r="A887" s="15"/>
    </row>
    <row r="888" spans="1:1">
      <c r="A888" s="15"/>
    </row>
    <row r="889" spans="1:1">
      <c r="A889" s="15"/>
    </row>
    <row r="890" spans="1:1">
      <c r="A890" s="15"/>
    </row>
    <row r="891" spans="1:1">
      <c r="A891" s="15"/>
    </row>
    <row r="892" spans="1:1">
      <c r="A892" s="15"/>
    </row>
    <row r="893" spans="1:1">
      <c r="A893" s="15"/>
    </row>
    <row r="894" spans="1:1">
      <c r="A894" s="15"/>
    </row>
    <row r="895" spans="1:1">
      <c r="A895" s="15"/>
    </row>
    <row r="896" spans="1:1">
      <c r="A896" s="15"/>
    </row>
    <row r="897" spans="1:1">
      <c r="A897" s="15"/>
    </row>
    <row r="898" spans="1:1">
      <c r="A898" s="15"/>
    </row>
    <row r="899" spans="1:1">
      <c r="A899" s="15"/>
    </row>
    <row r="900" spans="1:1">
      <c r="A900" s="15"/>
    </row>
    <row r="901" spans="1:1">
      <c r="A901" s="15"/>
    </row>
    <row r="902" spans="1:1">
      <c r="A902" s="15"/>
    </row>
    <row r="903" spans="1:1">
      <c r="A903" s="15"/>
    </row>
    <row r="904" spans="1:1">
      <c r="A904" s="15"/>
    </row>
    <row r="905" spans="1:1">
      <c r="A905" s="15"/>
    </row>
    <row r="906" spans="1:1">
      <c r="A906" s="15"/>
    </row>
    <row r="907" spans="1:1">
      <c r="A907" s="15"/>
    </row>
    <row r="908" spans="1:1">
      <c r="A908" s="15"/>
    </row>
    <row r="909" spans="1:1">
      <c r="A909" s="15"/>
    </row>
    <row r="910" spans="1:1">
      <c r="A910" s="15"/>
    </row>
    <row r="911" spans="1:1">
      <c r="A911" s="15"/>
    </row>
    <row r="912" spans="1:1">
      <c r="A912" s="15"/>
    </row>
    <row r="913" spans="1:1">
      <c r="A913" s="15"/>
    </row>
    <row r="914" spans="1:1">
      <c r="A914" s="15"/>
    </row>
    <row r="915" spans="1:1">
      <c r="A915" s="15"/>
    </row>
    <row r="916" spans="1:1">
      <c r="A916" s="15"/>
    </row>
    <row r="917" spans="1:1">
      <c r="A917" s="15"/>
    </row>
    <row r="918" spans="1:1">
      <c r="A918" s="15"/>
    </row>
    <row r="919" spans="1:1">
      <c r="A919" s="15"/>
    </row>
    <row r="920" spans="1:1">
      <c r="A920" s="15"/>
    </row>
    <row r="921" spans="1:1">
      <c r="A921" s="15"/>
    </row>
    <row r="922" spans="1:1">
      <c r="A922" s="15"/>
    </row>
    <row r="923" spans="1:1">
      <c r="A923" s="15"/>
    </row>
    <row r="924" spans="1:1">
      <c r="A924" s="15"/>
    </row>
    <row r="925" spans="1:1">
      <c r="A925" s="15"/>
    </row>
    <row r="926" spans="1:1">
      <c r="A926" s="15"/>
    </row>
    <row r="927" spans="1:1">
      <c r="A927" s="15"/>
    </row>
    <row r="928" spans="1:1">
      <c r="A928" s="15"/>
    </row>
    <row r="929" spans="1:1">
      <c r="A929" s="15"/>
    </row>
    <row r="930" spans="1:1">
      <c r="A930" s="15"/>
    </row>
    <row r="931" spans="1:1">
      <c r="A931" s="15"/>
    </row>
    <row r="932" spans="1:1">
      <c r="A932" s="15"/>
    </row>
    <row r="933" spans="1:1">
      <c r="A933" s="15"/>
    </row>
    <row r="934" spans="1:1">
      <c r="A934" s="15"/>
    </row>
    <row r="935" spans="1:1">
      <c r="A935" s="15"/>
    </row>
    <row r="936" spans="1:1">
      <c r="A936" s="15"/>
    </row>
    <row r="937" spans="1:1">
      <c r="A937" s="15"/>
    </row>
    <row r="938" spans="1:1">
      <c r="A938" s="15"/>
    </row>
    <row r="939" spans="1:1">
      <c r="A939" s="15"/>
    </row>
    <row r="940" spans="1:1">
      <c r="A940" s="15"/>
    </row>
    <row r="941" spans="1:1">
      <c r="A941" s="15"/>
    </row>
    <row r="942" spans="1:1">
      <c r="A942" s="15"/>
    </row>
    <row r="943" spans="1:1">
      <c r="A943" s="15"/>
    </row>
    <row r="944" spans="1:1">
      <c r="A944" s="15"/>
    </row>
    <row r="945" spans="1:1">
      <c r="A945" s="15"/>
    </row>
    <row r="946" spans="1:1">
      <c r="A946" s="15"/>
    </row>
    <row r="947" spans="1:1">
      <c r="A947" s="15"/>
    </row>
    <row r="948" spans="1:1">
      <c r="A948" s="15"/>
    </row>
    <row r="949" spans="1:1">
      <c r="A949" s="15"/>
    </row>
    <row r="950" spans="1:1">
      <c r="A950" s="15"/>
    </row>
    <row r="951" spans="1:1">
      <c r="A951" s="15"/>
    </row>
    <row r="952" spans="1:1">
      <c r="A952" s="15"/>
    </row>
    <row r="953" spans="1:1">
      <c r="A953" s="15"/>
    </row>
    <row r="954" spans="1:1">
      <c r="A954" s="15"/>
    </row>
    <row r="955" spans="1:1">
      <c r="A955" s="15"/>
    </row>
    <row r="956" spans="1:1">
      <c r="A956" s="15"/>
    </row>
    <row r="957" spans="1:1">
      <c r="A957" s="15"/>
    </row>
    <row r="958" spans="1:1">
      <c r="A958" s="15"/>
    </row>
    <row r="959" spans="1:1">
      <c r="A959" s="15"/>
    </row>
    <row r="960" spans="1:1">
      <c r="A960" s="15"/>
    </row>
    <row r="961" spans="1:1">
      <c r="A961" s="15"/>
    </row>
    <row r="962" spans="1:1">
      <c r="A962" s="15"/>
    </row>
    <row r="963" spans="1:1">
      <c r="A963" s="15"/>
    </row>
    <row r="964" spans="1:1">
      <c r="A964" s="15"/>
    </row>
    <row r="965" spans="1:1">
      <c r="A965" s="15"/>
    </row>
    <row r="966" spans="1:1">
      <c r="A966" s="15"/>
    </row>
    <row r="967" spans="1:1">
      <c r="A967" s="15"/>
    </row>
    <row r="968" spans="1:1">
      <c r="A968" s="15"/>
    </row>
    <row r="969" spans="1:1">
      <c r="A969" s="15"/>
    </row>
    <row r="970" spans="1:1">
      <c r="A970" s="15"/>
    </row>
    <row r="971" spans="1:1">
      <c r="A971" s="15"/>
    </row>
    <row r="972" spans="1:1">
      <c r="A972" s="15"/>
    </row>
    <row r="973" spans="1:1">
      <c r="A973" s="15"/>
    </row>
    <row r="974" spans="1:1">
      <c r="A974" s="15"/>
    </row>
    <row r="975" spans="1:1">
      <c r="A975" s="15"/>
    </row>
    <row r="976" spans="1:1">
      <c r="A976" s="15"/>
    </row>
    <row r="977" spans="1:1">
      <c r="A977" s="15"/>
    </row>
    <row r="978" spans="1:1">
      <c r="A978" s="15"/>
    </row>
    <row r="979" spans="1:1">
      <c r="A979" s="15"/>
    </row>
    <row r="980" spans="1:1">
      <c r="A980" s="15"/>
    </row>
    <row r="981" spans="1:1">
      <c r="A981" s="15"/>
    </row>
    <row r="982" spans="1:1">
      <c r="A982" s="15"/>
    </row>
    <row r="983" spans="1:1">
      <c r="A983" s="15"/>
    </row>
    <row r="984" spans="1:1">
      <c r="A984" s="15"/>
    </row>
    <row r="985" spans="1:1">
      <c r="A985" s="15"/>
    </row>
    <row r="986" spans="1:1">
      <c r="A986" s="15"/>
    </row>
    <row r="987" spans="1:1">
      <c r="A987" s="15"/>
    </row>
    <row r="988" spans="1:1">
      <c r="A988" s="15"/>
    </row>
    <row r="989" spans="1:1">
      <c r="A989" s="15"/>
    </row>
    <row r="990" spans="1:1">
      <c r="A990" s="15"/>
    </row>
    <row r="991" spans="1:1">
      <c r="A991" s="15"/>
    </row>
    <row r="992" spans="1:1">
      <c r="A992" s="15"/>
    </row>
    <row r="993" spans="1:1">
      <c r="A993" s="15"/>
    </row>
    <row r="994" spans="1:1">
      <c r="A994" s="15"/>
    </row>
    <row r="995" spans="1:1">
      <c r="A995" s="15"/>
    </row>
    <row r="996" spans="1:1">
      <c r="A996" s="15"/>
    </row>
    <row r="997" spans="1:1">
      <c r="A997" s="15"/>
    </row>
    <row r="998" spans="1:1">
      <c r="A998" s="15"/>
    </row>
    <row r="999" spans="1:1">
      <c r="A999" s="15"/>
    </row>
    <row r="1000" spans="1:1">
      <c r="A1000" s="15"/>
    </row>
    <row r="1001" spans="1:1">
      <c r="A1001" s="15"/>
    </row>
    <row r="1002" spans="1:1">
      <c r="A1002" s="15"/>
    </row>
    <row r="1003" spans="1:1">
      <c r="A1003" s="15"/>
    </row>
    <row r="1004" spans="1:1">
      <c r="A1004" s="15"/>
    </row>
    <row r="1005" spans="1:1">
      <c r="A1005" s="15"/>
    </row>
    <row r="1006" spans="1:1">
      <c r="A1006" s="15"/>
    </row>
    <row r="1007" spans="1:1">
      <c r="A1007" s="15"/>
    </row>
    <row r="1008" spans="1:1">
      <c r="A1008" s="15"/>
    </row>
    <row r="1009" spans="1:1">
      <c r="A1009" s="15"/>
    </row>
    <row r="1010" spans="1:1">
      <c r="A1010" s="15"/>
    </row>
    <row r="1011" spans="1:1">
      <c r="A1011" s="15"/>
    </row>
    <row r="1012" spans="1:1">
      <c r="A1012" s="15"/>
    </row>
    <row r="1013" spans="1:1">
      <c r="A1013" s="15"/>
    </row>
    <row r="1014" spans="1:1">
      <c r="A1014" s="15"/>
    </row>
    <row r="1015" spans="1:1">
      <c r="A1015" s="15"/>
    </row>
    <row r="1016" spans="1:1">
      <c r="A1016" s="15"/>
    </row>
    <row r="1017" spans="1:1">
      <c r="A1017" s="15"/>
    </row>
    <row r="1018" spans="1:1">
      <c r="A1018" s="15"/>
    </row>
    <row r="1019" spans="1:1">
      <c r="A1019" s="15"/>
    </row>
    <row r="1020" spans="1:1">
      <c r="A1020" s="15"/>
    </row>
    <row r="1021" spans="1:1">
      <c r="A1021" s="15"/>
    </row>
    <row r="1022" spans="1:1">
      <c r="A1022" s="15"/>
    </row>
    <row r="1023" spans="1:1">
      <c r="A1023" s="15"/>
    </row>
    <row r="1024" spans="1:1">
      <c r="A1024" s="15"/>
    </row>
    <row r="1025" spans="1:1">
      <c r="A1025" s="15"/>
    </row>
    <row r="1026" spans="1:1">
      <c r="A1026" s="15"/>
    </row>
    <row r="1027" spans="1:1">
      <c r="A1027" s="15"/>
    </row>
    <row r="1028" spans="1:1">
      <c r="A1028" s="15"/>
    </row>
    <row r="1029" spans="1:1">
      <c r="A1029" s="15"/>
    </row>
    <row r="1030" spans="1:1">
      <c r="A1030" s="15"/>
    </row>
    <row r="1031" spans="1:1">
      <c r="A1031" s="15"/>
    </row>
    <row r="1032" spans="1:1">
      <c r="A1032" s="15"/>
    </row>
    <row r="1033" spans="1:1">
      <c r="A1033" s="15"/>
    </row>
    <row r="1034" spans="1:1">
      <c r="A1034" s="15"/>
    </row>
    <row r="1035" spans="1:1">
      <c r="A1035" s="15"/>
    </row>
    <row r="1036" spans="1:1">
      <c r="A1036" s="15"/>
    </row>
    <row r="1037" spans="1:1">
      <c r="A1037" s="15"/>
    </row>
    <row r="1038" spans="1:1">
      <c r="A1038" s="15"/>
    </row>
    <row r="1039" spans="1:1">
      <c r="A1039" s="15"/>
    </row>
    <row r="1040" spans="1:1">
      <c r="A1040" s="15"/>
    </row>
    <row r="1041" spans="1:1">
      <c r="A1041" s="15"/>
    </row>
    <row r="1042" spans="1:1">
      <c r="A1042" s="15"/>
    </row>
    <row r="1043" spans="1:1">
      <c r="A1043" s="15"/>
    </row>
    <row r="1044" spans="1:1">
      <c r="A1044" s="15"/>
    </row>
    <row r="1045" spans="1:1">
      <c r="A1045" s="15"/>
    </row>
    <row r="1046" spans="1:1">
      <c r="A1046" s="15"/>
    </row>
    <row r="1047" spans="1:1">
      <c r="A1047" s="15"/>
    </row>
    <row r="1048" spans="1:1">
      <c r="A1048" s="15"/>
    </row>
    <row r="1049" spans="1:1">
      <c r="A1049" s="15"/>
    </row>
    <row r="1050" spans="1:1">
      <c r="A1050" s="15"/>
    </row>
    <row r="1051" spans="1:1">
      <c r="A1051" s="15"/>
    </row>
    <row r="1052" spans="1:1">
      <c r="A1052" s="15"/>
    </row>
    <row r="1053" spans="1:1">
      <c r="A1053" s="15"/>
    </row>
    <row r="1054" spans="1:1">
      <c r="A1054" s="15"/>
    </row>
    <row r="1055" spans="1:1">
      <c r="A1055" s="15"/>
    </row>
    <row r="1056" spans="1:1">
      <c r="A1056" s="15"/>
    </row>
    <row r="1057" spans="1:1">
      <c r="A1057" s="15"/>
    </row>
    <row r="1058" spans="1:1">
      <c r="A1058" s="15"/>
    </row>
    <row r="1059" spans="1:1">
      <c r="A1059" s="15"/>
    </row>
    <row r="1060" spans="1:1">
      <c r="A1060" s="15"/>
    </row>
    <row r="1061" spans="1:1">
      <c r="A1061" s="15"/>
    </row>
    <row r="1062" spans="1:1">
      <c r="A1062" s="15"/>
    </row>
    <row r="1063" spans="1:1">
      <c r="A1063" s="15"/>
    </row>
    <row r="1064" spans="1:1">
      <c r="A1064" s="15"/>
    </row>
    <row r="1065" spans="1:1">
      <c r="A1065" s="15"/>
    </row>
    <row r="1066" spans="1:1">
      <c r="A1066" s="15"/>
    </row>
    <row r="1067" spans="1:1">
      <c r="A1067" s="15"/>
    </row>
    <row r="1068" spans="1:1">
      <c r="A1068" s="15"/>
    </row>
    <row r="1069" spans="1:1">
      <c r="A1069" s="15"/>
    </row>
    <row r="1070" spans="1:1">
      <c r="A1070" s="15"/>
    </row>
    <row r="1071" spans="1:1">
      <c r="A1071" s="15"/>
    </row>
    <row r="1072" spans="1:1">
      <c r="A1072" s="15"/>
    </row>
    <row r="1073" spans="1:1">
      <c r="A1073" s="15"/>
    </row>
    <row r="1074" spans="1:1">
      <c r="A1074" s="15"/>
    </row>
    <row r="1075" spans="1:1">
      <c r="A1075" s="15"/>
    </row>
    <row r="1076" spans="1:1">
      <c r="A1076" s="15"/>
    </row>
    <row r="1077" spans="1:1">
      <c r="A1077" s="15"/>
    </row>
    <row r="1078" spans="1:1">
      <c r="A1078" s="15"/>
    </row>
    <row r="1079" spans="1:1">
      <c r="A1079" s="15"/>
    </row>
    <row r="1080" spans="1:1">
      <c r="A1080" s="15"/>
    </row>
    <row r="1081" spans="1:1">
      <c r="A1081" s="15"/>
    </row>
    <row r="1082" spans="1:1">
      <c r="A1082" s="15"/>
    </row>
    <row r="1083" spans="1:1">
      <c r="A1083" s="15"/>
    </row>
    <row r="1084" spans="1:1">
      <c r="A1084" s="15"/>
    </row>
    <row r="1085" spans="1:1">
      <c r="A1085" s="15"/>
    </row>
    <row r="1086" spans="1:1">
      <c r="A1086" s="15"/>
    </row>
    <row r="1087" spans="1:1">
      <c r="A1087" s="15"/>
    </row>
    <row r="1088" spans="1:1">
      <c r="A1088" s="15"/>
    </row>
    <row r="1089" spans="1:1">
      <c r="A1089" s="15"/>
    </row>
    <row r="1090" spans="1:1">
      <c r="A1090" s="15"/>
    </row>
    <row r="1091" spans="1:1">
      <c r="A1091" s="15"/>
    </row>
    <row r="1092" spans="1:1">
      <c r="A1092" s="15"/>
    </row>
    <row r="1093" spans="1:1">
      <c r="A1093" s="15"/>
    </row>
    <row r="1094" spans="1:1">
      <c r="A1094" s="15"/>
    </row>
    <row r="1095" spans="1:1">
      <c r="A1095" s="15"/>
    </row>
    <row r="1096" spans="1:1">
      <c r="A1096" s="15"/>
    </row>
    <row r="1097" spans="1:1">
      <c r="A1097" s="15"/>
    </row>
    <row r="1098" spans="1:1">
      <c r="A1098" s="15"/>
    </row>
    <row r="1099" spans="1:1">
      <c r="A1099" s="15"/>
    </row>
    <row r="1100" spans="1:1">
      <c r="A1100" s="15"/>
    </row>
    <row r="1101" spans="1:1">
      <c r="A1101" s="15"/>
    </row>
    <row r="1102" spans="1:1">
      <c r="A1102" s="15"/>
    </row>
    <row r="1103" spans="1:1">
      <c r="A1103" s="15"/>
    </row>
    <row r="1104" spans="1:1">
      <c r="A1104" s="15"/>
    </row>
    <row r="1105" spans="1:1">
      <c r="A1105" s="15"/>
    </row>
    <row r="1106" spans="1:1">
      <c r="A1106" s="15"/>
    </row>
    <row r="1107" spans="1:1">
      <c r="A1107" s="15"/>
    </row>
    <row r="1108" spans="1:1">
      <c r="A1108" s="15"/>
    </row>
    <row r="1109" spans="1:1">
      <c r="A1109" s="15"/>
    </row>
    <row r="1110" spans="1:1">
      <c r="A1110" s="15"/>
    </row>
    <row r="1111" spans="1:1">
      <c r="A1111" s="15"/>
    </row>
    <row r="1112" spans="1:1">
      <c r="A1112" s="15"/>
    </row>
    <row r="1113" spans="1:1">
      <c r="A1113" s="15"/>
    </row>
    <row r="1114" spans="1:1">
      <c r="A1114" s="15"/>
    </row>
    <row r="1115" spans="1:1">
      <c r="A1115" s="15"/>
    </row>
    <row r="1116" spans="1:1">
      <c r="A1116" s="15"/>
    </row>
    <row r="1117" spans="1:1">
      <c r="A1117" s="15"/>
    </row>
    <row r="1118" spans="1:1">
      <c r="A1118" s="15"/>
    </row>
    <row r="1119" spans="1:1">
      <c r="A1119" s="15"/>
    </row>
    <row r="1120" spans="1:1">
      <c r="A1120" s="15"/>
    </row>
    <row r="1121" spans="1:1">
      <c r="A1121" s="15"/>
    </row>
    <row r="1122" spans="1:1">
      <c r="A1122" s="15"/>
    </row>
    <row r="1123" spans="1:1">
      <c r="A1123" s="15"/>
    </row>
    <row r="1124" spans="1:1">
      <c r="A1124" s="15"/>
    </row>
    <row r="1125" spans="1:1">
      <c r="A1125" s="15"/>
    </row>
    <row r="1126" spans="1:1">
      <c r="A1126" s="15"/>
    </row>
    <row r="1127" spans="1:1">
      <c r="A1127" s="15"/>
    </row>
    <row r="1128" spans="1:1">
      <c r="A1128" s="15"/>
    </row>
    <row r="1129" spans="1:1">
      <c r="A1129" s="15"/>
    </row>
    <row r="1130" spans="1:1">
      <c r="A1130" s="15"/>
    </row>
    <row r="1131" spans="1:1">
      <c r="A1131" s="15"/>
    </row>
    <row r="1132" spans="1:1">
      <c r="A1132" s="15"/>
    </row>
    <row r="1133" spans="1:1">
      <c r="A1133" s="15"/>
    </row>
    <row r="1134" spans="1:1">
      <c r="A1134" s="15"/>
    </row>
    <row r="1135" spans="1:1">
      <c r="A1135" s="15"/>
    </row>
    <row r="1136" spans="1:1">
      <c r="A1136" s="15"/>
    </row>
    <row r="1137" spans="1:1">
      <c r="A1137" s="15"/>
    </row>
    <row r="1138" spans="1:1">
      <c r="A1138" s="15"/>
    </row>
    <row r="1139" spans="1:1">
      <c r="A1139" s="15"/>
    </row>
    <row r="1140" spans="1:1">
      <c r="A1140" s="15"/>
    </row>
    <row r="1141" spans="1:1">
      <c r="A1141" s="15"/>
    </row>
    <row r="1142" spans="1:1">
      <c r="A1142" s="15"/>
    </row>
    <row r="1143" spans="1:1">
      <c r="A1143" s="15"/>
    </row>
    <row r="1144" spans="1:1">
      <c r="A1144" s="15"/>
    </row>
    <row r="1145" spans="1:1">
      <c r="A1145" s="15"/>
    </row>
    <row r="1146" spans="1:1">
      <c r="A1146" s="15"/>
    </row>
    <row r="1147" spans="1:1">
      <c r="A1147" s="15"/>
    </row>
    <row r="1148" spans="1:1">
      <c r="A1148" s="15"/>
    </row>
    <row r="1149" spans="1:1">
      <c r="A1149" s="15"/>
    </row>
    <row r="1150" spans="1:1">
      <c r="A1150" s="15"/>
    </row>
    <row r="1151" spans="1:1">
      <c r="A1151" s="15"/>
    </row>
    <row r="1152" spans="1:1">
      <c r="A1152" s="15"/>
    </row>
    <row r="1153" spans="1:1">
      <c r="A1153" s="15"/>
    </row>
    <row r="1154" spans="1:1">
      <c r="A1154" s="15"/>
    </row>
    <row r="1155" spans="1:1">
      <c r="A1155" s="15"/>
    </row>
    <row r="1156" spans="1:1">
      <c r="A1156" s="15"/>
    </row>
    <row r="1157" spans="1:1">
      <c r="A1157" s="15"/>
    </row>
    <row r="1158" spans="1:1">
      <c r="A1158" s="15"/>
    </row>
    <row r="1159" spans="1:1">
      <c r="A1159" s="15"/>
    </row>
    <row r="1160" spans="1:1">
      <c r="A1160" s="15"/>
    </row>
    <row r="1161" spans="1:1">
      <c r="A1161" s="15"/>
    </row>
    <row r="1162" spans="1:1">
      <c r="A1162" s="15"/>
    </row>
    <row r="1163" spans="1:1">
      <c r="A1163" s="15"/>
    </row>
    <row r="1164" spans="1:1">
      <c r="A1164" s="15"/>
    </row>
    <row r="1165" spans="1:1">
      <c r="A1165" s="15"/>
    </row>
    <row r="1166" spans="1:1">
      <c r="A1166" s="15"/>
    </row>
    <row r="1167" spans="1:1">
      <c r="A1167" s="15"/>
    </row>
    <row r="1168" spans="1:1">
      <c r="A1168" s="15"/>
    </row>
    <row r="1169" spans="1:1">
      <c r="A1169" s="15"/>
    </row>
    <row r="1170" spans="1:1">
      <c r="A1170" s="15"/>
    </row>
    <row r="1171" spans="1:1">
      <c r="A1171" s="15"/>
    </row>
    <row r="1172" spans="1:1">
      <c r="A1172" s="15"/>
    </row>
    <row r="1173" spans="1:1">
      <c r="A1173" s="15"/>
    </row>
    <row r="1174" spans="1:1">
      <c r="A1174" s="15"/>
    </row>
    <row r="1175" spans="1:1">
      <c r="A1175" s="15"/>
    </row>
    <row r="1176" spans="1:1">
      <c r="A1176" s="15"/>
    </row>
  </sheetData>
  <sheetProtection selectLockedCells="1"/>
  <customSheetViews>
    <customSheetView guid="{2CD8AD0E-30D6-48A4-9757-6F0960A2F056}" showRuler="0">
      <selection activeCell="E15" sqref="E15"/>
      <pageMargins left="0.5" right="0" top="1" bottom="1" header="0.5" footer="0.5"/>
      <pageSetup orientation="portrait" r:id="rId1"/>
      <headerFooter alignWithMargins="0">
        <oddHeader>&amp;LDTO/Pahal/Personal&amp;R&amp;P</oddHeader>
        <oddFooter>&amp;LEstimated by :&amp;CChecked by :&amp;RApproved by :</oddFooter>
      </headerFooter>
    </customSheetView>
    <customSheetView guid="{66EF6436-2F21-401F-ADC2-7B42AB8258B6}">
      <selection activeCell="B1" sqref="B1:I3"/>
      <pageMargins left="0.75" right="0.25" top="0.5" bottom="1" header="0.5" footer="0.5"/>
      <pageSetup orientation="portrait" r:id="rId2"/>
      <headerFooter alignWithMargins="0">
        <oddHeader>&amp;LKaran_Anlss&amp;R&amp;P</oddHeader>
        <oddFooter>&amp;LEstimated by :&amp;CChecked by :&amp;RApproved by :</oddFooter>
      </headerFooter>
    </customSheetView>
  </customSheetViews>
  <mergeCells count="15">
    <mergeCell ref="A5:H5"/>
    <mergeCell ref="A4:H4"/>
    <mergeCell ref="A2:H2"/>
    <mergeCell ref="A1:H1"/>
    <mergeCell ref="A3:H3"/>
    <mergeCell ref="A6:H6"/>
    <mergeCell ref="A65:H65"/>
    <mergeCell ref="A39:H39"/>
    <mergeCell ref="A33:H33"/>
    <mergeCell ref="A95:H95"/>
    <mergeCell ref="B64:G64"/>
    <mergeCell ref="D88:E88"/>
    <mergeCell ref="E67:F67"/>
    <mergeCell ref="G29:G32"/>
    <mergeCell ref="G21:G28"/>
  </mergeCells>
  <phoneticPr fontId="1" type="noConversion"/>
  <printOptions horizontalCentered="1"/>
  <pageMargins left="0.75" right="0.25" top="0.5" bottom="1" header="0.5" footer="0.5"/>
  <pageSetup orientation="portrait" r:id="rId3"/>
  <headerFooter alignWithMargins="0">
    <oddHeader>&amp;LBhume_Anlss&amp;R&amp;P</oddHeader>
    <oddFooter>&amp;LPrepared By:&amp;CChecked By:&amp;RApproved By:</oddFooter>
  </headerFooter>
  <rowBreaks count="1" manualBreakCount="1">
    <brk id="5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M341"/>
  <sheetViews>
    <sheetView view="pageBreakPreview" zoomScaleNormal="100" zoomScaleSheetLayoutView="100" workbookViewId="0">
      <selection activeCell="P16" sqref="P16"/>
    </sheetView>
  </sheetViews>
  <sheetFormatPr defaultColWidth="8.85546875" defaultRowHeight="16.5"/>
  <cols>
    <col min="1" max="1" width="8.85546875" style="145"/>
    <col min="2" max="2" width="5.7109375" style="150" customWidth="1"/>
    <col min="3" max="3" width="11" style="145" customWidth="1"/>
    <col min="4" max="4" width="21.85546875" style="145" customWidth="1"/>
    <col min="5" max="5" width="7.42578125" style="145" customWidth="1"/>
    <col min="6" max="6" width="8.85546875" style="145"/>
    <col min="7" max="7" width="5.5703125" style="145" customWidth="1"/>
    <col min="8" max="8" width="7.7109375" style="145" customWidth="1"/>
    <col min="9" max="9" width="6" style="145" customWidth="1"/>
    <col min="10" max="10" width="6.42578125" style="145" bestFit="1" customWidth="1"/>
    <col min="11" max="11" width="6.7109375" style="145" customWidth="1"/>
    <col min="12" max="12" width="9.42578125" style="145" bestFit="1" customWidth="1"/>
    <col min="13" max="16384" width="8.85546875" style="145"/>
  </cols>
  <sheetData>
    <row r="1" spans="2:13">
      <c r="B1" s="148"/>
      <c r="C1" s="147"/>
      <c r="D1" s="147"/>
      <c r="E1" s="147"/>
      <c r="F1" s="147"/>
      <c r="G1" s="147"/>
      <c r="H1" s="147"/>
      <c r="I1" s="147"/>
      <c r="J1" s="147"/>
      <c r="K1" s="147"/>
      <c r="L1" s="147"/>
    </row>
    <row r="2" spans="2:13" ht="20.25" customHeight="1">
      <c r="B2" s="526" t="s">
        <v>1963</v>
      </c>
      <c r="C2" s="526"/>
      <c r="D2" s="526"/>
      <c r="E2" s="526"/>
      <c r="F2" s="526"/>
      <c r="G2" s="526"/>
      <c r="H2" s="526"/>
      <c r="I2" s="526"/>
      <c r="J2" s="526"/>
      <c r="K2" s="526"/>
      <c r="L2" s="526"/>
      <c r="M2" s="144"/>
    </row>
    <row r="3" spans="2:13">
      <c r="B3" s="527" t="s">
        <v>1984</v>
      </c>
      <c r="C3" s="527"/>
      <c r="D3" s="527"/>
      <c r="E3" s="527"/>
      <c r="F3" s="527"/>
      <c r="G3" s="527"/>
      <c r="H3" s="527"/>
      <c r="I3" s="527"/>
      <c r="J3" s="527"/>
      <c r="K3" s="527"/>
      <c r="L3" s="527"/>
      <c r="M3" s="144"/>
    </row>
    <row r="4" spans="2:13">
      <c r="B4" s="526" t="s">
        <v>1985</v>
      </c>
      <c r="C4" s="526"/>
      <c r="D4" s="526"/>
      <c r="E4" s="526"/>
      <c r="F4" s="526"/>
      <c r="G4" s="526"/>
      <c r="H4" s="526"/>
      <c r="I4" s="526"/>
      <c r="J4" s="526"/>
      <c r="K4" s="526"/>
      <c r="L4" s="526"/>
      <c r="M4" s="144"/>
    </row>
    <row r="5" spans="2:13">
      <c r="B5" s="520" t="s">
        <v>714</v>
      </c>
      <c r="C5" s="520"/>
      <c r="D5" s="520"/>
      <c r="E5" s="520"/>
      <c r="F5" s="520"/>
      <c r="G5" s="520"/>
      <c r="H5" s="520"/>
      <c r="I5" s="520"/>
      <c r="J5" s="520"/>
      <c r="K5" s="520"/>
      <c r="L5" s="520"/>
      <c r="M5" s="146"/>
    </row>
    <row r="6" spans="2:13">
      <c r="B6" s="149"/>
      <c r="C6" s="149"/>
      <c r="D6" s="149"/>
      <c r="E6" s="149"/>
      <c r="F6" s="149"/>
      <c r="G6" s="149"/>
      <c r="H6" s="149"/>
      <c r="I6" s="149"/>
      <c r="J6" s="149"/>
      <c r="K6" s="149"/>
      <c r="L6" s="149"/>
      <c r="M6" s="146"/>
    </row>
    <row r="7" spans="2:13">
      <c r="B7" s="151"/>
      <c r="C7" s="521" t="s">
        <v>809</v>
      </c>
      <c r="D7" s="521"/>
      <c r="E7" s="522">
        <v>685</v>
      </c>
      <c r="F7" s="523"/>
      <c r="G7" s="528" t="s">
        <v>454</v>
      </c>
      <c r="H7" s="528"/>
      <c r="I7" s="528"/>
      <c r="J7" s="151" t="s">
        <v>71</v>
      </c>
      <c r="K7" s="157">
        <v>640</v>
      </c>
      <c r="L7" s="153"/>
      <c r="M7" s="147"/>
    </row>
    <row r="8" spans="2:13">
      <c r="B8" s="154">
        <v>1</v>
      </c>
      <c r="C8" s="524" t="s">
        <v>369</v>
      </c>
      <c r="D8" s="524"/>
      <c r="E8" s="153"/>
      <c r="F8" s="155"/>
      <c r="G8" s="151"/>
      <c r="H8" s="156"/>
      <c r="I8" s="153"/>
      <c r="J8" s="157"/>
      <c r="K8" s="153"/>
      <c r="L8" s="152"/>
      <c r="M8" s="147"/>
    </row>
    <row r="9" spans="2:13">
      <c r="B9" s="154" t="s">
        <v>368</v>
      </c>
      <c r="C9" s="524" t="s">
        <v>98</v>
      </c>
      <c r="D9" s="524"/>
      <c r="E9" s="158"/>
      <c r="F9" s="151"/>
      <c r="G9" s="151"/>
      <c r="H9" s="156"/>
      <c r="I9" s="153"/>
      <c r="J9" s="153"/>
      <c r="K9" s="153"/>
      <c r="L9" s="152"/>
      <c r="M9" s="147"/>
    </row>
    <row r="10" spans="2:13">
      <c r="B10" s="155"/>
      <c r="C10" s="524" t="s">
        <v>509</v>
      </c>
      <c r="D10" s="524"/>
      <c r="E10" s="153"/>
      <c r="F10" s="151"/>
      <c r="G10" s="151"/>
      <c r="H10" s="154">
        <v>4600</v>
      </c>
      <c r="I10" s="158">
        <v>35.28</v>
      </c>
      <c r="J10" s="153"/>
      <c r="K10" s="153"/>
      <c r="L10" s="152">
        <f>I10*H10</f>
        <v>162288</v>
      </c>
      <c r="M10" s="147"/>
    </row>
    <row r="11" spans="2:13">
      <c r="B11" s="151"/>
      <c r="C11" s="524" t="s">
        <v>101</v>
      </c>
      <c r="D11" s="524"/>
      <c r="E11" s="153"/>
      <c r="F11" s="151"/>
      <c r="G11" s="151"/>
      <c r="H11" s="156"/>
      <c r="I11" s="153"/>
      <c r="J11" s="153"/>
      <c r="K11" s="153"/>
      <c r="L11" s="152"/>
      <c r="M11" s="147"/>
    </row>
    <row r="12" spans="2:13">
      <c r="B12" s="151"/>
      <c r="C12" s="153"/>
      <c r="D12" s="525" t="s">
        <v>102</v>
      </c>
      <c r="E12" s="525"/>
      <c r="F12" s="525"/>
      <c r="G12" s="151"/>
      <c r="H12" s="156"/>
      <c r="I12" s="153"/>
      <c r="J12" s="153"/>
      <c r="K12" s="153"/>
      <c r="L12" s="152"/>
      <c r="M12" s="147"/>
    </row>
    <row r="13" spans="2:13">
      <c r="B13" s="151"/>
      <c r="C13" s="153"/>
      <c r="D13" s="153" t="s">
        <v>103</v>
      </c>
      <c r="E13" s="153"/>
      <c r="F13" s="151">
        <f>2*0.1*0.1</f>
        <v>2.0000000000000004E-2</v>
      </c>
      <c r="G13" s="151"/>
      <c r="H13" s="156" t="s">
        <v>104</v>
      </c>
      <c r="I13" s="153"/>
      <c r="J13" s="153"/>
      <c r="K13" s="153"/>
      <c r="L13" s="152"/>
      <c r="M13" s="147"/>
    </row>
    <row r="14" spans="2:13">
      <c r="B14" s="151"/>
      <c r="C14" s="153"/>
      <c r="D14" s="153" t="s">
        <v>105</v>
      </c>
      <c r="E14" s="153"/>
      <c r="F14" s="151">
        <f>(0.1+0.1)*2*2</f>
        <v>0.8</v>
      </c>
      <c r="G14" s="151"/>
      <c r="H14" s="156" t="s">
        <v>106</v>
      </c>
      <c r="I14" s="153"/>
      <c r="J14" s="153"/>
      <c r="K14" s="153"/>
      <c r="L14" s="152"/>
      <c r="M14" s="147"/>
    </row>
    <row r="15" spans="2:13">
      <c r="B15" s="151"/>
      <c r="C15" s="525" t="s">
        <v>107</v>
      </c>
      <c r="D15" s="525"/>
      <c r="E15" s="153"/>
      <c r="F15" s="151">
        <f>1/F13</f>
        <v>49.999999999999993</v>
      </c>
      <c r="G15" s="151"/>
      <c r="H15" s="156" t="s">
        <v>108</v>
      </c>
      <c r="I15" s="153"/>
      <c r="J15" s="153"/>
      <c r="K15" s="153"/>
      <c r="L15" s="152"/>
      <c r="M15" s="147"/>
    </row>
    <row r="16" spans="2:13">
      <c r="B16" s="151"/>
      <c r="C16" s="525" t="s">
        <v>109</v>
      </c>
      <c r="D16" s="525"/>
      <c r="E16" s="153"/>
      <c r="F16" s="151">
        <f>F15*F14</f>
        <v>40</v>
      </c>
      <c r="G16" s="151"/>
      <c r="H16" s="156" t="s">
        <v>106</v>
      </c>
      <c r="I16" s="153"/>
      <c r="J16" s="153"/>
      <c r="K16" s="153"/>
      <c r="L16" s="152"/>
      <c r="M16" s="147"/>
    </row>
    <row r="17" spans="2:13">
      <c r="B17" s="151"/>
      <c r="C17" s="158" t="s">
        <v>110</v>
      </c>
      <c r="D17" s="153"/>
      <c r="E17" s="153"/>
      <c r="F17" s="151"/>
      <c r="G17" s="151"/>
      <c r="H17" s="156"/>
      <c r="I17" s="153"/>
      <c r="J17" s="153"/>
      <c r="K17" s="153"/>
      <c r="L17" s="152"/>
      <c r="M17" s="147"/>
    </row>
    <row r="18" spans="2:13">
      <c r="B18" s="151"/>
      <c r="C18" s="153"/>
      <c r="D18" s="153" t="s">
        <v>111</v>
      </c>
      <c r="E18" s="153"/>
      <c r="F18" s="151">
        <v>0.5</v>
      </c>
      <c r="G18" s="151">
        <v>40</v>
      </c>
      <c r="H18" s="156"/>
      <c r="I18" s="153"/>
      <c r="J18" s="152">
        <f>E7</f>
        <v>685</v>
      </c>
      <c r="K18" s="153"/>
      <c r="L18" s="152">
        <f>J18*G18*F18</f>
        <v>13700</v>
      </c>
      <c r="M18" s="147"/>
    </row>
    <row r="19" spans="2:13">
      <c r="B19" s="151"/>
      <c r="C19" s="153"/>
      <c r="D19" s="153" t="s">
        <v>112</v>
      </c>
      <c r="E19" s="153"/>
      <c r="F19" s="151">
        <v>0.16600000000000001</v>
      </c>
      <c r="G19" s="151">
        <v>40</v>
      </c>
      <c r="H19" s="156"/>
      <c r="I19" s="153"/>
      <c r="J19" s="152">
        <f>K7</f>
        <v>640</v>
      </c>
      <c r="K19" s="153"/>
      <c r="L19" s="152">
        <f>J19*G19*F19</f>
        <v>4249.6000000000004</v>
      </c>
      <c r="M19" s="147"/>
    </row>
    <row r="20" spans="2:13">
      <c r="B20" s="151"/>
      <c r="C20" s="153"/>
      <c r="D20" s="153"/>
      <c r="E20" s="153"/>
      <c r="F20" s="151"/>
      <c r="G20" s="151"/>
      <c r="H20" s="156"/>
      <c r="I20" s="153"/>
      <c r="J20" s="153"/>
      <c r="K20" s="153"/>
      <c r="L20" s="152">
        <f>SUM(L18:L19)</f>
        <v>17949.599999999999</v>
      </c>
      <c r="M20" s="147"/>
    </row>
    <row r="21" spans="2:13">
      <c r="B21" s="151"/>
      <c r="C21" s="524" t="s">
        <v>1972</v>
      </c>
      <c r="D21" s="524"/>
      <c r="E21" s="524"/>
      <c r="F21" s="524"/>
      <c r="G21" s="524"/>
      <c r="H21" s="156"/>
      <c r="I21" s="153"/>
      <c r="J21" s="153"/>
      <c r="K21" s="153"/>
      <c r="L21" s="152"/>
      <c r="M21" s="147"/>
    </row>
    <row r="22" spans="2:13">
      <c r="B22" s="151"/>
      <c r="C22" s="153"/>
      <c r="D22" s="153" t="s">
        <v>114</v>
      </c>
      <c r="E22" s="153"/>
      <c r="F22" s="155">
        <v>800</v>
      </c>
      <c r="G22" s="151" t="s">
        <v>85</v>
      </c>
      <c r="H22" s="156">
        <v>196</v>
      </c>
      <c r="I22" s="151" t="s">
        <v>69</v>
      </c>
      <c r="J22" s="152">
        <f>'Bhume Rate 078-79'!H88/100</f>
        <v>4.4999999999999998E-2</v>
      </c>
      <c r="K22" s="151" t="s">
        <v>71</v>
      </c>
      <c r="L22" s="152">
        <f>F22*H22*J22</f>
        <v>7056</v>
      </c>
      <c r="M22" s="147"/>
    </row>
    <row r="23" spans="2:13">
      <c r="B23" s="151"/>
      <c r="C23" s="153" t="s">
        <v>115</v>
      </c>
      <c r="D23" s="153">
        <v>10</v>
      </c>
      <c r="E23" s="153" t="s">
        <v>95</v>
      </c>
      <c r="F23" s="151"/>
      <c r="G23" s="151"/>
      <c r="H23" s="159">
        <v>0.5</v>
      </c>
      <c r="I23" s="153"/>
      <c r="J23" s="152"/>
      <c r="K23" s="153"/>
      <c r="L23" s="152">
        <f>H23*J23</f>
        <v>0</v>
      </c>
      <c r="M23" s="147"/>
    </row>
    <row r="24" spans="2:13">
      <c r="B24" s="151"/>
      <c r="C24" s="153" t="s">
        <v>116</v>
      </c>
      <c r="D24" s="153">
        <f>H22/D23</f>
        <v>19.600000000000001</v>
      </c>
      <c r="E24" s="153" t="s">
        <v>96</v>
      </c>
      <c r="F24" s="151"/>
      <c r="G24" s="151"/>
      <c r="H24" s="159">
        <v>0.08</v>
      </c>
      <c r="I24" s="153"/>
      <c r="J24" s="152"/>
      <c r="K24" s="153"/>
      <c r="L24" s="152">
        <f>D24*H24*J24</f>
        <v>0</v>
      </c>
      <c r="M24" s="147"/>
    </row>
    <row r="25" spans="2:13">
      <c r="B25" s="151"/>
      <c r="C25" s="153"/>
      <c r="D25" s="153"/>
      <c r="E25" s="153"/>
      <c r="F25" s="151"/>
      <c r="G25" s="151"/>
      <c r="H25" s="159"/>
      <c r="I25" s="153"/>
      <c r="J25" s="153"/>
      <c r="K25" s="153"/>
      <c r="L25" s="152">
        <f>SUM(L22:L24)</f>
        <v>7056</v>
      </c>
      <c r="M25" s="147"/>
    </row>
    <row r="26" spans="2:13">
      <c r="B26" s="151"/>
      <c r="C26" s="153"/>
      <c r="D26" s="153"/>
      <c r="E26" s="153"/>
      <c r="F26" s="151"/>
      <c r="G26" s="151"/>
      <c r="H26" s="159"/>
      <c r="I26" s="153"/>
      <c r="J26" s="153"/>
      <c r="K26" s="155" t="s">
        <v>97</v>
      </c>
      <c r="L26" s="157">
        <f>L25+L20+L10</f>
        <v>187293.6</v>
      </c>
      <c r="M26" s="147"/>
    </row>
    <row r="27" spans="2:13">
      <c r="B27" s="154">
        <v>2</v>
      </c>
      <c r="C27" s="524" t="s">
        <v>370</v>
      </c>
      <c r="D27" s="524"/>
      <c r="E27" s="153"/>
      <c r="F27" s="155"/>
      <c r="G27" s="151"/>
      <c r="H27" s="159"/>
      <c r="I27" s="153"/>
      <c r="J27" s="153"/>
      <c r="K27" s="151"/>
      <c r="L27" s="157"/>
      <c r="M27" s="147"/>
    </row>
    <row r="28" spans="2:13">
      <c r="B28" s="154" t="s">
        <v>368</v>
      </c>
      <c r="C28" s="524" t="s">
        <v>118</v>
      </c>
      <c r="D28" s="524"/>
      <c r="E28" s="153"/>
      <c r="F28" s="151"/>
      <c r="G28" s="151"/>
      <c r="H28" s="159"/>
      <c r="I28" s="153"/>
      <c r="J28" s="153"/>
      <c r="K28" s="151"/>
      <c r="L28" s="152"/>
      <c r="M28" s="147"/>
    </row>
    <row r="29" spans="2:13">
      <c r="B29" s="155"/>
      <c r="C29" s="524" t="s">
        <v>208</v>
      </c>
      <c r="D29" s="524"/>
      <c r="E29" s="153"/>
      <c r="F29" s="151"/>
      <c r="G29" s="151"/>
      <c r="H29" s="159">
        <f>'Bhume Rate 078-79'!H36</f>
        <v>2030</v>
      </c>
      <c r="I29" s="153">
        <v>35.28</v>
      </c>
      <c r="J29" s="153"/>
      <c r="K29" s="151"/>
      <c r="L29" s="152">
        <f>H29*I29</f>
        <v>71618.400000000009</v>
      </c>
      <c r="M29" s="147"/>
    </row>
    <row r="30" spans="2:13">
      <c r="B30" s="155"/>
      <c r="C30" s="524" t="s">
        <v>101</v>
      </c>
      <c r="D30" s="524"/>
      <c r="E30" s="153"/>
      <c r="F30" s="151"/>
      <c r="G30" s="151"/>
      <c r="H30" s="159"/>
      <c r="I30" s="153"/>
      <c r="J30" s="153"/>
      <c r="K30" s="151"/>
      <c r="L30" s="152"/>
      <c r="M30" s="147"/>
    </row>
    <row r="31" spans="2:13">
      <c r="B31" s="151"/>
      <c r="C31" s="153"/>
      <c r="D31" s="525" t="s">
        <v>102</v>
      </c>
      <c r="E31" s="525"/>
      <c r="F31" s="525"/>
      <c r="G31" s="151"/>
      <c r="H31" s="159"/>
      <c r="I31" s="153"/>
      <c r="J31" s="153"/>
      <c r="K31" s="151"/>
      <c r="L31" s="152"/>
      <c r="M31" s="147"/>
    </row>
    <row r="32" spans="2:13">
      <c r="B32" s="151"/>
      <c r="C32" s="153"/>
      <c r="D32" s="153" t="s">
        <v>103</v>
      </c>
      <c r="E32" s="153"/>
      <c r="F32" s="151">
        <f>2*0.1*0.1</f>
        <v>2.0000000000000004E-2</v>
      </c>
      <c r="G32" s="151"/>
      <c r="H32" s="159" t="s">
        <v>104</v>
      </c>
      <c r="I32" s="153"/>
      <c r="J32" s="153"/>
      <c r="K32" s="151"/>
      <c r="L32" s="152"/>
      <c r="M32" s="147"/>
    </row>
    <row r="33" spans="2:13">
      <c r="B33" s="151"/>
      <c r="C33" s="153"/>
      <c r="D33" s="153" t="s">
        <v>105</v>
      </c>
      <c r="E33" s="153"/>
      <c r="F33" s="151">
        <f>(0.1+0.1)*2*2</f>
        <v>0.8</v>
      </c>
      <c r="G33" s="151"/>
      <c r="H33" s="159" t="s">
        <v>106</v>
      </c>
      <c r="I33" s="153"/>
      <c r="J33" s="153"/>
      <c r="K33" s="151"/>
      <c r="L33" s="152"/>
      <c r="M33" s="147"/>
    </row>
    <row r="34" spans="2:13">
      <c r="B34" s="151"/>
      <c r="C34" s="525" t="s">
        <v>107</v>
      </c>
      <c r="D34" s="525"/>
      <c r="E34" s="153"/>
      <c r="F34" s="151">
        <f>1/F32</f>
        <v>49.999999999999993</v>
      </c>
      <c r="G34" s="151"/>
      <c r="H34" s="159" t="s">
        <v>108</v>
      </c>
      <c r="I34" s="153"/>
      <c r="J34" s="153"/>
      <c r="K34" s="151"/>
      <c r="L34" s="152"/>
      <c r="M34" s="147"/>
    </row>
    <row r="35" spans="2:13">
      <c r="B35" s="151"/>
      <c r="C35" s="525" t="s">
        <v>109</v>
      </c>
      <c r="D35" s="525"/>
      <c r="E35" s="153"/>
      <c r="F35" s="151">
        <f>F34*F33</f>
        <v>40</v>
      </c>
      <c r="G35" s="151"/>
      <c r="H35" s="159" t="s">
        <v>106</v>
      </c>
      <c r="I35" s="153"/>
      <c r="J35" s="153"/>
      <c r="K35" s="151"/>
      <c r="L35" s="152"/>
      <c r="M35" s="147"/>
    </row>
    <row r="36" spans="2:13">
      <c r="B36" s="151"/>
      <c r="C36" s="158" t="s">
        <v>110</v>
      </c>
      <c r="D36" s="153" t="s">
        <v>117</v>
      </c>
      <c r="E36" s="153"/>
      <c r="F36" s="151"/>
      <c r="G36" s="151"/>
      <c r="H36" s="159"/>
      <c r="I36" s="153"/>
      <c r="J36" s="153"/>
      <c r="K36" s="151"/>
      <c r="L36" s="152"/>
      <c r="M36" s="147"/>
    </row>
    <row r="37" spans="2:13">
      <c r="B37" s="151"/>
      <c r="C37" s="153"/>
      <c r="D37" s="153" t="s">
        <v>111</v>
      </c>
      <c r="E37" s="153"/>
      <c r="F37" s="151">
        <v>0.5</v>
      </c>
      <c r="G37" s="151">
        <v>40</v>
      </c>
      <c r="H37" s="159"/>
      <c r="I37" s="153"/>
      <c r="J37" s="152">
        <f>E7</f>
        <v>685</v>
      </c>
      <c r="K37" s="151"/>
      <c r="L37" s="152">
        <f>J37*G37*F37</f>
        <v>13700</v>
      </c>
      <c r="M37" s="147"/>
    </row>
    <row r="38" spans="2:13">
      <c r="B38" s="151"/>
      <c r="C38" s="153"/>
      <c r="D38" s="153" t="s">
        <v>112</v>
      </c>
      <c r="E38" s="153"/>
      <c r="F38" s="151">
        <v>0.16600000000000001</v>
      </c>
      <c r="G38" s="151">
        <v>40</v>
      </c>
      <c r="H38" s="159"/>
      <c r="I38" s="153"/>
      <c r="J38" s="152">
        <f>K7</f>
        <v>640</v>
      </c>
      <c r="K38" s="151"/>
      <c r="L38" s="152">
        <f>F38*G38*J38</f>
        <v>4249.6000000000004</v>
      </c>
      <c r="M38" s="147"/>
    </row>
    <row r="39" spans="2:13">
      <c r="B39" s="151"/>
      <c r="C39" s="153"/>
      <c r="D39" s="153"/>
      <c r="E39" s="153"/>
      <c r="F39" s="151"/>
      <c r="G39" s="151"/>
      <c r="H39" s="159"/>
      <c r="I39" s="153"/>
      <c r="J39" s="153"/>
      <c r="K39" s="151"/>
      <c r="L39" s="152">
        <f>SUM(L37:L38)</f>
        <v>17949.599999999999</v>
      </c>
      <c r="M39" s="147"/>
    </row>
    <row r="40" spans="2:13">
      <c r="B40" s="151"/>
      <c r="C40" s="525" t="s">
        <v>113</v>
      </c>
      <c r="D40" s="525"/>
      <c r="E40" s="153"/>
      <c r="F40" s="151"/>
      <c r="G40" s="151"/>
      <c r="H40" s="159"/>
      <c r="I40" s="153"/>
      <c r="J40" s="153"/>
      <c r="K40" s="151"/>
      <c r="L40" s="152"/>
      <c r="M40" s="147"/>
    </row>
    <row r="41" spans="2:13">
      <c r="B41" s="151"/>
      <c r="C41" s="153"/>
      <c r="D41" s="153" t="s">
        <v>114</v>
      </c>
      <c r="E41" s="153"/>
      <c r="F41" s="155">
        <v>4000</v>
      </c>
      <c r="G41" s="151" t="s">
        <v>94</v>
      </c>
      <c r="H41" s="156">
        <f>F41-D42</f>
        <v>3990</v>
      </c>
      <c r="I41" s="153"/>
      <c r="J41" s="153"/>
      <c r="K41" s="151"/>
      <c r="L41" s="152"/>
      <c r="M41" s="147"/>
    </row>
    <row r="42" spans="2:13">
      <c r="B42" s="151"/>
      <c r="C42" s="153" t="s">
        <v>115</v>
      </c>
      <c r="D42" s="153">
        <v>10</v>
      </c>
      <c r="E42" s="153" t="s">
        <v>95</v>
      </c>
      <c r="F42" s="151"/>
      <c r="G42" s="151"/>
      <c r="H42" s="159">
        <v>0.5</v>
      </c>
      <c r="I42" s="153"/>
      <c r="J42" s="152">
        <f>K7</f>
        <v>640</v>
      </c>
      <c r="K42" s="151"/>
      <c r="L42" s="152">
        <f>H42*J42</f>
        <v>320</v>
      </c>
      <c r="M42" s="147"/>
    </row>
    <row r="43" spans="2:13">
      <c r="B43" s="151"/>
      <c r="C43" s="153" t="s">
        <v>116</v>
      </c>
      <c r="D43" s="153">
        <f>H41/D42</f>
        <v>399</v>
      </c>
      <c r="E43" s="153" t="s">
        <v>96</v>
      </c>
      <c r="F43" s="151"/>
      <c r="G43" s="151"/>
      <c r="H43" s="159">
        <v>0.08</v>
      </c>
      <c r="I43" s="153"/>
      <c r="J43" s="152">
        <f>K7</f>
        <v>640</v>
      </c>
      <c r="K43" s="151"/>
      <c r="L43" s="152">
        <f>D43*H43*J43</f>
        <v>20428.800000000003</v>
      </c>
      <c r="M43" s="147"/>
    </row>
    <row r="44" spans="2:13">
      <c r="B44" s="151"/>
      <c r="C44" s="153"/>
      <c r="D44" s="153"/>
      <c r="E44" s="153"/>
      <c r="F44" s="151"/>
      <c r="G44" s="151"/>
      <c r="H44" s="159"/>
      <c r="I44" s="153"/>
      <c r="J44" s="153"/>
      <c r="K44" s="151"/>
      <c r="L44" s="152">
        <f>SUM(L42:L43)</f>
        <v>20748.800000000003</v>
      </c>
      <c r="M44" s="147"/>
    </row>
    <row r="45" spans="2:13">
      <c r="B45" s="151"/>
      <c r="C45" s="153"/>
      <c r="D45" s="153"/>
      <c r="E45" s="153"/>
      <c r="F45" s="151"/>
      <c r="G45" s="151"/>
      <c r="H45" s="159"/>
      <c r="I45" s="153"/>
      <c r="J45" s="153"/>
      <c r="K45" s="155" t="s">
        <v>97</v>
      </c>
      <c r="L45" s="157">
        <f>L44+L39+L29</f>
        <v>110316.80000000002</v>
      </c>
      <c r="M45" s="147"/>
    </row>
    <row r="46" spans="2:13">
      <c r="B46" s="154">
        <v>3</v>
      </c>
      <c r="C46" s="158" t="s">
        <v>209</v>
      </c>
      <c r="D46" s="158"/>
      <c r="E46" s="158"/>
      <c r="F46" s="151"/>
      <c r="G46" s="151"/>
      <c r="H46" s="159"/>
      <c r="I46" s="153"/>
      <c r="J46" s="153"/>
      <c r="K46" s="151"/>
      <c r="L46" s="152"/>
      <c r="M46" s="147"/>
    </row>
    <row r="47" spans="2:13">
      <c r="B47" s="154"/>
      <c r="C47" s="158" t="s">
        <v>210</v>
      </c>
      <c r="D47" s="158"/>
      <c r="E47" s="158"/>
      <c r="F47" s="151"/>
      <c r="G47" s="151"/>
      <c r="H47" s="159"/>
      <c r="I47" s="153"/>
      <c r="J47" s="153"/>
      <c r="K47" s="151"/>
      <c r="L47" s="152"/>
      <c r="M47" s="147"/>
    </row>
    <row r="48" spans="2:13">
      <c r="B48" s="155"/>
      <c r="C48" s="158" t="s">
        <v>208</v>
      </c>
      <c r="D48" s="153"/>
      <c r="E48" s="153"/>
      <c r="F48" s="151"/>
      <c r="G48" s="151"/>
      <c r="H48" s="159">
        <f>'Bhume Rate 078-79'!H35</f>
        <v>1500</v>
      </c>
      <c r="I48" s="153">
        <v>35.28</v>
      </c>
      <c r="J48" s="153"/>
      <c r="K48" s="151"/>
      <c r="L48" s="152">
        <f>H48*I48</f>
        <v>52920</v>
      </c>
      <c r="M48" s="147"/>
    </row>
    <row r="49" spans="2:13">
      <c r="B49" s="155"/>
      <c r="C49" s="158" t="s">
        <v>101</v>
      </c>
      <c r="D49" s="153"/>
      <c r="E49" s="153"/>
      <c r="F49" s="151"/>
      <c r="G49" s="151"/>
      <c r="H49" s="159"/>
      <c r="I49" s="153"/>
      <c r="J49" s="153"/>
      <c r="K49" s="151"/>
      <c r="L49" s="152"/>
      <c r="M49" s="147"/>
    </row>
    <row r="50" spans="2:13">
      <c r="B50" s="151"/>
      <c r="C50" s="153"/>
      <c r="D50" s="153" t="s">
        <v>102</v>
      </c>
      <c r="E50" s="153"/>
      <c r="F50" s="151"/>
      <c r="G50" s="151"/>
      <c r="H50" s="159"/>
      <c r="I50" s="153"/>
      <c r="J50" s="153"/>
      <c r="K50" s="151"/>
      <c r="L50" s="152"/>
      <c r="M50" s="147"/>
    </row>
    <row r="51" spans="2:13">
      <c r="B51" s="151"/>
      <c r="C51" s="153"/>
      <c r="D51" s="153" t="s">
        <v>103</v>
      </c>
      <c r="E51" s="153"/>
      <c r="F51" s="151">
        <f>2*0.1*0.1</f>
        <v>2.0000000000000004E-2</v>
      </c>
      <c r="G51" s="151"/>
      <c r="H51" s="159" t="s">
        <v>104</v>
      </c>
      <c r="I51" s="153"/>
      <c r="J51" s="153"/>
      <c r="K51" s="151"/>
      <c r="L51" s="152"/>
      <c r="M51" s="147"/>
    </row>
    <row r="52" spans="2:13">
      <c r="B52" s="151"/>
      <c r="C52" s="153"/>
      <c r="D52" s="153" t="s">
        <v>105</v>
      </c>
      <c r="E52" s="153"/>
      <c r="F52" s="151">
        <f>(0.1+0.1)*2*2</f>
        <v>0.8</v>
      </c>
      <c r="G52" s="151"/>
      <c r="H52" s="159" t="s">
        <v>106</v>
      </c>
      <c r="I52" s="153"/>
      <c r="J52" s="153"/>
      <c r="K52" s="151"/>
      <c r="L52" s="152"/>
      <c r="M52" s="147"/>
    </row>
    <row r="53" spans="2:13">
      <c r="B53" s="151"/>
      <c r="C53" s="153" t="s">
        <v>107</v>
      </c>
      <c r="D53" s="153"/>
      <c r="E53" s="153"/>
      <c r="F53" s="151">
        <f>1/F51</f>
        <v>49.999999999999993</v>
      </c>
      <c r="G53" s="151"/>
      <c r="H53" s="159" t="s">
        <v>108</v>
      </c>
      <c r="I53" s="153"/>
      <c r="J53" s="153"/>
      <c r="K53" s="151"/>
      <c r="L53" s="152"/>
      <c r="M53" s="147"/>
    </row>
    <row r="54" spans="2:13">
      <c r="B54" s="151"/>
      <c r="C54" s="153" t="s">
        <v>109</v>
      </c>
      <c r="D54" s="153"/>
      <c r="E54" s="153"/>
      <c r="F54" s="151">
        <f>F53*F52</f>
        <v>40</v>
      </c>
      <c r="G54" s="151"/>
      <c r="H54" s="159" t="s">
        <v>106</v>
      </c>
      <c r="I54" s="153"/>
      <c r="J54" s="153"/>
      <c r="K54" s="151"/>
      <c r="L54" s="152"/>
      <c r="M54" s="147"/>
    </row>
    <row r="55" spans="2:13">
      <c r="B55" s="151"/>
      <c r="C55" s="153" t="s">
        <v>110</v>
      </c>
      <c r="D55" s="153" t="s">
        <v>117</v>
      </c>
      <c r="E55" s="153"/>
      <c r="F55" s="151"/>
      <c r="G55" s="151"/>
      <c r="H55" s="159"/>
      <c r="I55" s="153"/>
      <c r="J55" s="153"/>
      <c r="K55" s="151"/>
      <c r="L55" s="152"/>
      <c r="M55" s="147"/>
    </row>
    <row r="56" spans="2:13">
      <c r="B56" s="151"/>
      <c r="C56" s="153"/>
      <c r="D56" s="153" t="s">
        <v>111</v>
      </c>
      <c r="E56" s="153"/>
      <c r="F56" s="151">
        <v>0.5</v>
      </c>
      <c r="G56" s="151">
        <v>40</v>
      </c>
      <c r="H56" s="159"/>
      <c r="I56" s="153"/>
      <c r="J56" s="152">
        <f>E7</f>
        <v>685</v>
      </c>
      <c r="K56" s="151"/>
      <c r="L56" s="152">
        <f>J56*G56*F56</f>
        <v>13700</v>
      </c>
      <c r="M56" s="147"/>
    </row>
    <row r="57" spans="2:13">
      <c r="B57" s="151"/>
      <c r="C57" s="153"/>
      <c r="D57" s="153" t="s">
        <v>112</v>
      </c>
      <c r="E57" s="153"/>
      <c r="F57" s="151">
        <v>0.16600000000000001</v>
      </c>
      <c r="G57" s="151">
        <v>40</v>
      </c>
      <c r="H57" s="159"/>
      <c r="I57" s="153"/>
      <c r="J57" s="152">
        <f>K7</f>
        <v>640</v>
      </c>
      <c r="K57" s="151"/>
      <c r="L57" s="152">
        <f>F57*G57*J57</f>
        <v>4249.6000000000004</v>
      </c>
      <c r="M57" s="147"/>
    </row>
    <row r="58" spans="2:13">
      <c r="B58" s="151"/>
      <c r="C58" s="153"/>
      <c r="D58" s="153"/>
      <c r="E58" s="153"/>
      <c r="F58" s="151"/>
      <c r="G58" s="151"/>
      <c r="H58" s="159"/>
      <c r="I58" s="153"/>
      <c r="J58" s="153"/>
      <c r="K58" s="151"/>
      <c r="L58" s="152">
        <f>SUM(L56:L57)</f>
        <v>17949.599999999999</v>
      </c>
      <c r="M58" s="147"/>
    </row>
    <row r="59" spans="2:13">
      <c r="B59" s="151"/>
      <c r="C59" s="153" t="s">
        <v>113</v>
      </c>
      <c r="D59" s="153"/>
      <c r="E59" s="153"/>
      <c r="F59" s="151"/>
      <c r="G59" s="151"/>
      <c r="H59" s="159"/>
      <c r="I59" s="153"/>
      <c r="J59" s="153"/>
      <c r="K59" s="151"/>
      <c r="L59" s="152"/>
      <c r="M59" s="147"/>
    </row>
    <row r="60" spans="2:13">
      <c r="B60" s="151"/>
      <c r="C60" s="153"/>
      <c r="D60" s="153" t="s">
        <v>114</v>
      </c>
      <c r="E60" s="153"/>
      <c r="F60" s="155">
        <v>1500</v>
      </c>
      <c r="G60" s="151" t="s">
        <v>94</v>
      </c>
      <c r="H60" s="156">
        <f>F60-D61</f>
        <v>1490</v>
      </c>
      <c r="I60" s="153"/>
      <c r="J60" s="153"/>
      <c r="K60" s="151"/>
      <c r="L60" s="152"/>
      <c r="M60" s="147"/>
    </row>
    <row r="61" spans="2:13">
      <c r="B61" s="151"/>
      <c r="C61" s="153" t="s">
        <v>115</v>
      </c>
      <c r="D61" s="153">
        <v>10</v>
      </c>
      <c r="E61" s="153" t="s">
        <v>95</v>
      </c>
      <c r="F61" s="151"/>
      <c r="G61" s="151"/>
      <c r="H61" s="159">
        <v>0.5</v>
      </c>
      <c r="I61" s="153"/>
      <c r="J61" s="152">
        <f>K7</f>
        <v>640</v>
      </c>
      <c r="K61" s="151"/>
      <c r="L61" s="152">
        <f>H61*J61</f>
        <v>320</v>
      </c>
      <c r="M61" s="147"/>
    </row>
    <row r="62" spans="2:13">
      <c r="B62" s="151"/>
      <c r="C62" s="153" t="s">
        <v>116</v>
      </c>
      <c r="D62" s="153">
        <f>H60/D61</f>
        <v>149</v>
      </c>
      <c r="E62" s="153" t="s">
        <v>96</v>
      </c>
      <c r="F62" s="151"/>
      <c r="G62" s="151"/>
      <c r="H62" s="159">
        <v>0.08</v>
      </c>
      <c r="I62" s="153"/>
      <c r="J62" s="152">
        <f>K7</f>
        <v>640</v>
      </c>
      <c r="K62" s="151"/>
      <c r="L62" s="152">
        <f>D62*H62*J62</f>
        <v>7628.8</v>
      </c>
      <c r="M62" s="147"/>
    </row>
    <row r="63" spans="2:13">
      <c r="B63" s="151"/>
      <c r="C63" s="153"/>
      <c r="D63" s="153"/>
      <c r="E63" s="153"/>
      <c r="F63" s="151"/>
      <c r="G63" s="151"/>
      <c r="H63" s="159"/>
      <c r="I63" s="153"/>
      <c r="J63" s="153"/>
      <c r="K63" s="151"/>
      <c r="L63" s="152">
        <f>SUM(L61:L62)</f>
        <v>7948.8</v>
      </c>
      <c r="M63" s="147"/>
    </row>
    <row r="64" spans="2:13">
      <c r="B64" s="151"/>
      <c r="C64" s="153"/>
      <c r="D64" s="153"/>
      <c r="E64" s="153"/>
      <c r="F64" s="151"/>
      <c r="G64" s="151"/>
      <c r="H64" s="159"/>
      <c r="I64" s="153"/>
      <c r="J64" s="153"/>
      <c r="K64" s="155" t="s">
        <v>97</v>
      </c>
      <c r="L64" s="157">
        <f>L63+L58+L48</f>
        <v>78818.399999999994</v>
      </c>
      <c r="M64" s="147"/>
    </row>
    <row r="65" spans="2:13">
      <c r="B65" s="154">
        <v>4</v>
      </c>
      <c r="C65" s="158" t="s">
        <v>211</v>
      </c>
      <c r="D65" s="153"/>
      <c r="E65" s="153"/>
      <c r="F65" s="151"/>
      <c r="G65" s="151"/>
      <c r="H65" s="159"/>
      <c r="I65" s="153"/>
      <c r="J65" s="153"/>
      <c r="K65" s="151"/>
      <c r="L65" s="152"/>
      <c r="M65" s="147"/>
    </row>
    <row r="66" spans="2:13">
      <c r="B66" s="155"/>
      <c r="C66" s="158" t="s">
        <v>100</v>
      </c>
      <c r="D66" s="153"/>
      <c r="E66" s="153"/>
      <c r="F66" s="151"/>
      <c r="G66" s="151"/>
      <c r="H66" s="159">
        <f>'Bhume Rate 078-79'!H38</f>
        <v>865</v>
      </c>
      <c r="I66" s="153">
        <v>35.28</v>
      </c>
      <c r="J66" s="153"/>
      <c r="K66" s="151"/>
      <c r="L66" s="152">
        <f>H66*I66</f>
        <v>30517.200000000001</v>
      </c>
      <c r="M66" s="147"/>
    </row>
    <row r="67" spans="2:13">
      <c r="B67" s="155"/>
      <c r="C67" s="158" t="s">
        <v>101</v>
      </c>
      <c r="D67" s="153"/>
      <c r="E67" s="153"/>
      <c r="F67" s="151"/>
      <c r="G67" s="151"/>
      <c r="H67" s="159"/>
      <c r="I67" s="153"/>
      <c r="J67" s="153"/>
      <c r="K67" s="151"/>
      <c r="L67" s="152"/>
      <c r="M67" s="147"/>
    </row>
    <row r="68" spans="2:13">
      <c r="B68" s="151"/>
      <c r="C68" s="153"/>
      <c r="D68" s="153" t="s">
        <v>102</v>
      </c>
      <c r="E68" s="153"/>
      <c r="F68" s="151"/>
      <c r="G68" s="151"/>
      <c r="H68" s="159"/>
      <c r="I68" s="153"/>
      <c r="J68" s="153"/>
      <c r="K68" s="151"/>
      <c r="L68" s="152"/>
      <c r="M68" s="147"/>
    </row>
    <row r="69" spans="2:13">
      <c r="B69" s="151"/>
      <c r="C69" s="153"/>
      <c r="D69" s="153" t="s">
        <v>103</v>
      </c>
      <c r="E69" s="153"/>
      <c r="F69" s="151">
        <f>2*0.1*0.1</f>
        <v>2.0000000000000004E-2</v>
      </c>
      <c r="G69" s="151"/>
      <c r="H69" s="159" t="s">
        <v>104</v>
      </c>
      <c r="I69" s="153"/>
      <c r="J69" s="153"/>
      <c r="K69" s="151"/>
      <c r="L69" s="152"/>
      <c r="M69" s="147"/>
    </row>
    <row r="70" spans="2:13">
      <c r="B70" s="151"/>
      <c r="C70" s="153"/>
      <c r="D70" s="153" t="s">
        <v>105</v>
      </c>
      <c r="E70" s="153"/>
      <c r="F70" s="151">
        <f>(0.1+0.1)*2*2</f>
        <v>0.8</v>
      </c>
      <c r="G70" s="151"/>
      <c r="H70" s="159" t="s">
        <v>106</v>
      </c>
      <c r="I70" s="153"/>
      <c r="J70" s="153"/>
      <c r="K70" s="151"/>
      <c r="L70" s="152"/>
      <c r="M70" s="147"/>
    </row>
    <row r="71" spans="2:13">
      <c r="B71" s="151"/>
      <c r="C71" s="153" t="s">
        <v>107</v>
      </c>
      <c r="D71" s="153"/>
      <c r="E71" s="153"/>
      <c r="F71" s="151">
        <f>1/F69</f>
        <v>49.999999999999993</v>
      </c>
      <c r="G71" s="151"/>
      <c r="H71" s="159" t="s">
        <v>108</v>
      </c>
      <c r="I71" s="153"/>
      <c r="J71" s="153"/>
      <c r="K71" s="151"/>
      <c r="L71" s="152"/>
      <c r="M71" s="147"/>
    </row>
    <row r="72" spans="2:13">
      <c r="B72" s="151"/>
      <c r="C72" s="153" t="s">
        <v>109</v>
      </c>
      <c r="D72" s="153"/>
      <c r="E72" s="153"/>
      <c r="F72" s="151">
        <f>F71*F70</f>
        <v>40</v>
      </c>
      <c r="G72" s="151"/>
      <c r="H72" s="159" t="s">
        <v>106</v>
      </c>
      <c r="I72" s="153"/>
      <c r="J72" s="153"/>
      <c r="K72" s="151"/>
      <c r="L72" s="152"/>
      <c r="M72" s="147"/>
    </row>
    <row r="73" spans="2:13">
      <c r="B73" s="151"/>
      <c r="C73" s="158" t="s">
        <v>110</v>
      </c>
      <c r="D73" s="153" t="s">
        <v>117</v>
      </c>
      <c r="E73" s="153"/>
      <c r="F73" s="151"/>
      <c r="G73" s="151"/>
      <c r="H73" s="159"/>
      <c r="I73" s="153"/>
      <c r="J73" s="153"/>
      <c r="K73" s="151"/>
      <c r="L73" s="152"/>
      <c r="M73" s="147"/>
    </row>
    <row r="74" spans="2:13">
      <c r="B74" s="151"/>
      <c r="C74" s="153"/>
      <c r="D74" s="153" t="s">
        <v>111</v>
      </c>
      <c r="E74" s="153"/>
      <c r="F74" s="151">
        <v>0.5</v>
      </c>
      <c r="G74" s="151">
        <v>40</v>
      </c>
      <c r="H74" s="159"/>
      <c r="I74" s="153"/>
      <c r="J74" s="152">
        <f>E7</f>
        <v>685</v>
      </c>
      <c r="K74" s="151"/>
      <c r="L74" s="152">
        <f>J74*G74*F74</f>
        <v>13700</v>
      </c>
      <c r="M74" s="147"/>
    </row>
    <row r="75" spans="2:13">
      <c r="B75" s="151"/>
      <c r="C75" s="153"/>
      <c r="D75" s="153" t="s">
        <v>112</v>
      </c>
      <c r="E75" s="153"/>
      <c r="F75" s="151">
        <v>0.16600000000000001</v>
      </c>
      <c r="G75" s="151">
        <v>40</v>
      </c>
      <c r="H75" s="159"/>
      <c r="I75" s="153"/>
      <c r="J75" s="152">
        <f>K7</f>
        <v>640</v>
      </c>
      <c r="K75" s="151"/>
      <c r="L75" s="152">
        <f>F75*G75*J75</f>
        <v>4249.6000000000004</v>
      </c>
      <c r="M75" s="147"/>
    </row>
    <row r="76" spans="2:13">
      <c r="B76" s="151"/>
      <c r="C76" s="153"/>
      <c r="D76" s="153"/>
      <c r="E76" s="153"/>
      <c r="F76" s="151"/>
      <c r="G76" s="151"/>
      <c r="H76" s="159"/>
      <c r="I76" s="153"/>
      <c r="J76" s="153"/>
      <c r="K76" s="151"/>
      <c r="L76" s="152"/>
      <c r="M76" s="147"/>
    </row>
    <row r="77" spans="2:13">
      <c r="B77" s="151"/>
      <c r="C77" s="158" t="s">
        <v>113</v>
      </c>
      <c r="D77" s="153"/>
      <c r="E77" s="153"/>
      <c r="F77" s="151"/>
      <c r="G77" s="151"/>
      <c r="H77" s="159"/>
      <c r="I77" s="153"/>
      <c r="J77" s="153"/>
      <c r="K77" s="151"/>
      <c r="L77" s="152"/>
      <c r="M77" s="147"/>
    </row>
    <row r="78" spans="2:13">
      <c r="B78" s="151"/>
      <c r="C78" s="153"/>
      <c r="D78" s="153" t="s">
        <v>114</v>
      </c>
      <c r="E78" s="153"/>
      <c r="F78" s="155">
        <v>1500</v>
      </c>
      <c r="G78" s="151" t="s">
        <v>94</v>
      </c>
      <c r="H78" s="156">
        <f>F78-D79</f>
        <v>1490</v>
      </c>
      <c r="I78" s="153"/>
      <c r="J78" s="153"/>
      <c r="K78" s="151"/>
      <c r="L78" s="152"/>
      <c r="M78" s="147"/>
    </row>
    <row r="79" spans="2:13">
      <c r="B79" s="151"/>
      <c r="C79" s="153" t="s">
        <v>115</v>
      </c>
      <c r="D79" s="153">
        <v>10</v>
      </c>
      <c r="E79" s="153" t="s">
        <v>95</v>
      </c>
      <c r="F79" s="151"/>
      <c r="G79" s="151"/>
      <c r="H79" s="159">
        <v>0.5</v>
      </c>
      <c r="I79" s="153"/>
      <c r="J79" s="152">
        <f>K7</f>
        <v>640</v>
      </c>
      <c r="K79" s="151"/>
      <c r="L79" s="152">
        <f>H79*J79</f>
        <v>320</v>
      </c>
      <c r="M79" s="147"/>
    </row>
    <row r="80" spans="2:13">
      <c r="B80" s="151"/>
      <c r="C80" s="153" t="s">
        <v>116</v>
      </c>
      <c r="D80" s="153">
        <f>H78/D79</f>
        <v>149</v>
      </c>
      <c r="E80" s="153" t="s">
        <v>96</v>
      </c>
      <c r="F80" s="151"/>
      <c r="G80" s="151"/>
      <c r="H80" s="159">
        <v>0.08</v>
      </c>
      <c r="I80" s="153"/>
      <c r="J80" s="152">
        <f>K7</f>
        <v>640</v>
      </c>
      <c r="K80" s="151"/>
      <c r="L80" s="152">
        <f>D80*H80*J80</f>
        <v>7628.8</v>
      </c>
      <c r="M80" s="147"/>
    </row>
    <row r="81" spans="2:13">
      <c r="B81" s="151"/>
      <c r="C81" s="153"/>
      <c r="D81" s="153"/>
      <c r="E81" s="153"/>
      <c r="F81" s="151"/>
      <c r="G81" s="151"/>
      <c r="H81" s="159"/>
      <c r="I81" s="153"/>
      <c r="J81" s="153"/>
      <c r="K81" s="151"/>
      <c r="L81" s="152">
        <f>SUM(L79:L80)</f>
        <v>7948.8</v>
      </c>
      <c r="M81" s="147"/>
    </row>
    <row r="82" spans="2:13">
      <c r="B82" s="151"/>
      <c r="C82" s="153"/>
      <c r="D82" s="153"/>
      <c r="E82" s="153"/>
      <c r="F82" s="151"/>
      <c r="G82" s="151"/>
      <c r="H82" s="159"/>
      <c r="I82" s="153"/>
      <c r="J82" s="153"/>
      <c r="K82" s="155" t="s">
        <v>97</v>
      </c>
      <c r="L82" s="157">
        <f>L81+L66</f>
        <v>38466</v>
      </c>
      <c r="M82" s="147"/>
    </row>
    <row r="83" spans="2:13">
      <c r="B83" s="154">
        <v>5</v>
      </c>
      <c r="C83" s="158" t="s">
        <v>119</v>
      </c>
      <c r="D83" s="158"/>
      <c r="E83" s="153"/>
      <c r="F83" s="151"/>
      <c r="G83" s="151"/>
      <c r="H83" s="159"/>
      <c r="I83" s="153"/>
      <c r="J83" s="153"/>
      <c r="K83" s="151"/>
      <c r="L83" s="152"/>
      <c r="M83" s="147"/>
    </row>
    <row r="84" spans="2:13">
      <c r="B84" s="155" t="s">
        <v>99</v>
      </c>
      <c r="C84" s="158" t="s">
        <v>120</v>
      </c>
      <c r="D84" s="153"/>
      <c r="E84" s="153"/>
      <c r="F84" s="151"/>
      <c r="G84" s="151"/>
      <c r="H84" s="159"/>
      <c r="I84" s="153"/>
      <c r="J84" s="153"/>
      <c r="K84" s="151" t="s">
        <v>71</v>
      </c>
      <c r="L84" s="152">
        <f>'Bhume Rate 078-79'!H43</f>
        <v>260</v>
      </c>
      <c r="M84" s="147"/>
    </row>
    <row r="85" spans="2:13">
      <c r="B85" s="151"/>
      <c r="C85" s="153" t="s">
        <v>121</v>
      </c>
      <c r="D85" s="153"/>
      <c r="E85" s="523"/>
      <c r="F85" s="523"/>
      <c r="G85" s="151"/>
      <c r="H85" s="159"/>
      <c r="I85" s="153"/>
      <c r="J85" s="153"/>
      <c r="K85" s="151"/>
      <c r="L85" s="152"/>
      <c r="M85" s="147"/>
    </row>
    <row r="86" spans="2:13">
      <c r="B86" s="151"/>
      <c r="C86" s="153" t="s">
        <v>122</v>
      </c>
      <c r="D86" s="153"/>
      <c r="E86" s="153"/>
      <c r="F86" s="155">
        <v>35</v>
      </c>
      <c r="G86" s="151" t="s">
        <v>69</v>
      </c>
      <c r="H86" s="159">
        <f>'Bhume Rate 078-79'!H87/100</f>
        <v>0.03</v>
      </c>
      <c r="I86" s="153">
        <v>2800</v>
      </c>
      <c r="J86" s="153">
        <v>0.02</v>
      </c>
      <c r="K86" s="151" t="s">
        <v>71</v>
      </c>
      <c r="L86" s="152">
        <f>F86*H86*I86*J86</f>
        <v>58.800000000000004</v>
      </c>
      <c r="M86" s="147"/>
    </row>
    <row r="87" spans="2:13">
      <c r="B87" s="151"/>
      <c r="C87" s="153"/>
      <c r="D87" s="153"/>
      <c r="E87" s="153"/>
      <c r="F87" s="155"/>
      <c r="G87" s="151"/>
      <c r="H87" s="159"/>
      <c r="I87" s="153"/>
      <c r="J87" s="153"/>
      <c r="K87" s="155" t="s">
        <v>97</v>
      </c>
      <c r="L87" s="157">
        <f>SUM(L84:L86)</f>
        <v>318.8</v>
      </c>
      <c r="M87" s="147"/>
    </row>
    <row r="88" spans="2:13">
      <c r="B88" s="154">
        <v>6</v>
      </c>
      <c r="C88" s="158" t="s">
        <v>417</v>
      </c>
      <c r="D88" s="153"/>
      <c r="E88" s="153"/>
      <c r="F88" s="151"/>
      <c r="G88" s="151"/>
      <c r="H88" s="159"/>
      <c r="I88" s="153"/>
      <c r="J88" s="153"/>
      <c r="K88" s="151"/>
      <c r="L88" s="152"/>
      <c r="M88" s="147"/>
    </row>
    <row r="89" spans="2:13">
      <c r="B89" s="155" t="s">
        <v>99</v>
      </c>
      <c r="C89" s="158" t="s">
        <v>120</v>
      </c>
      <c r="D89" s="153"/>
      <c r="E89" s="153"/>
      <c r="F89" s="151"/>
      <c r="G89" s="151"/>
      <c r="H89" s="159"/>
      <c r="I89" s="153"/>
      <c r="J89" s="153"/>
      <c r="K89" s="151" t="s">
        <v>71</v>
      </c>
      <c r="L89" s="152">
        <f>'Bhume Rate 078-79'!H48</f>
        <v>82</v>
      </c>
      <c r="M89" s="147"/>
    </row>
    <row r="90" spans="2:13">
      <c r="B90" s="151"/>
      <c r="C90" s="525" t="s">
        <v>124</v>
      </c>
      <c r="D90" s="525"/>
      <c r="E90" s="153"/>
      <c r="F90" s="151"/>
      <c r="G90" s="151"/>
      <c r="H90" s="159"/>
      <c r="I90" s="153"/>
      <c r="J90" s="153"/>
      <c r="K90" s="151"/>
      <c r="L90" s="152"/>
      <c r="M90" s="147"/>
    </row>
    <row r="91" spans="2:13">
      <c r="B91" s="151"/>
      <c r="C91" s="153" t="s">
        <v>122</v>
      </c>
      <c r="D91" s="153"/>
      <c r="E91" s="153"/>
      <c r="F91" s="155">
        <v>1</v>
      </c>
      <c r="G91" s="151" t="s">
        <v>69</v>
      </c>
      <c r="H91" s="159">
        <f>H86</f>
        <v>0.03</v>
      </c>
      <c r="I91" s="153">
        <v>1040</v>
      </c>
      <c r="J91" s="153"/>
      <c r="K91" s="151" t="s">
        <v>71</v>
      </c>
      <c r="L91" s="152">
        <f>F91*H91*I91</f>
        <v>31.2</v>
      </c>
      <c r="M91" s="147"/>
    </row>
    <row r="92" spans="2:13">
      <c r="B92" s="151"/>
      <c r="C92" s="153"/>
      <c r="D92" s="153"/>
      <c r="E92" s="153"/>
      <c r="F92" s="155"/>
      <c r="G92" s="151"/>
      <c r="H92" s="159"/>
      <c r="I92" s="153"/>
      <c r="J92" s="153"/>
      <c r="K92" s="155" t="s">
        <v>97</v>
      </c>
      <c r="L92" s="157">
        <f>SUM(L89:L91)</f>
        <v>113.2</v>
      </c>
      <c r="M92" s="147"/>
    </row>
    <row r="93" spans="2:13">
      <c r="B93" s="154">
        <v>7</v>
      </c>
      <c r="C93" s="158" t="s">
        <v>416</v>
      </c>
      <c r="D93" s="153"/>
      <c r="E93" s="153"/>
      <c r="F93" s="151"/>
      <c r="G93" s="151"/>
      <c r="H93" s="159"/>
      <c r="I93" s="153"/>
      <c r="J93" s="153"/>
      <c r="K93" s="151"/>
      <c r="L93" s="152"/>
      <c r="M93" s="147"/>
    </row>
    <row r="94" spans="2:13">
      <c r="B94" s="155" t="s">
        <v>99</v>
      </c>
      <c r="C94" s="158" t="s">
        <v>125</v>
      </c>
      <c r="D94" s="153"/>
      <c r="E94" s="153"/>
      <c r="F94" s="151"/>
      <c r="G94" s="151"/>
      <c r="H94" s="159"/>
      <c r="I94" s="153"/>
      <c r="J94" s="153"/>
      <c r="K94" s="151" t="s">
        <v>71</v>
      </c>
      <c r="L94" s="152">
        <f>'Bhume Rate 078-79'!H42</f>
        <v>280</v>
      </c>
      <c r="M94" s="147"/>
    </row>
    <row r="95" spans="2:13">
      <c r="B95" s="151"/>
      <c r="C95" s="153" t="s">
        <v>212</v>
      </c>
      <c r="D95" s="153"/>
      <c r="E95" s="153"/>
      <c r="F95" s="155">
        <v>5</v>
      </c>
      <c r="G95" s="151" t="s">
        <v>69</v>
      </c>
      <c r="H95" s="159">
        <f>H86</f>
        <v>0.03</v>
      </c>
      <c r="I95" s="153">
        <v>0.05</v>
      </c>
      <c r="J95" s="153">
        <v>2800</v>
      </c>
      <c r="K95" s="151" t="s">
        <v>71</v>
      </c>
      <c r="L95" s="152">
        <f>F95*H95*I95*J95</f>
        <v>21</v>
      </c>
      <c r="M95" s="147"/>
    </row>
    <row r="96" spans="2:13">
      <c r="B96" s="151"/>
      <c r="C96" s="153"/>
      <c r="D96" s="153"/>
      <c r="E96" s="153"/>
      <c r="F96" s="155"/>
      <c r="G96" s="151"/>
      <c r="H96" s="159"/>
      <c r="I96" s="153"/>
      <c r="J96" s="153"/>
      <c r="K96" s="155" t="s">
        <v>357</v>
      </c>
      <c r="L96" s="157">
        <f>SUM(L94:L95)</f>
        <v>301</v>
      </c>
      <c r="M96" s="147"/>
    </row>
    <row r="97" spans="2:13">
      <c r="B97" s="154">
        <v>8</v>
      </c>
      <c r="C97" s="158" t="s">
        <v>415</v>
      </c>
      <c r="D97" s="153"/>
      <c r="E97" s="153"/>
      <c r="F97" s="155"/>
      <c r="G97" s="151"/>
      <c r="H97" s="159"/>
      <c r="I97" s="153"/>
      <c r="J97" s="153"/>
      <c r="K97" s="151"/>
      <c r="L97" s="152"/>
      <c r="M97" s="147"/>
    </row>
    <row r="98" spans="2:13">
      <c r="B98" s="155" t="s">
        <v>99</v>
      </c>
      <c r="C98" s="158" t="s">
        <v>125</v>
      </c>
      <c r="D98" s="153"/>
      <c r="E98" s="153"/>
      <c r="F98" s="155"/>
      <c r="G98" s="151"/>
      <c r="H98" s="159"/>
      <c r="I98" s="153"/>
      <c r="J98" s="153"/>
      <c r="K98" s="151" t="s">
        <v>71</v>
      </c>
      <c r="L98" s="152">
        <f>'Bhume Rate 078-79'!H42</f>
        <v>280</v>
      </c>
      <c r="M98" s="147"/>
    </row>
    <row r="99" spans="2:13">
      <c r="B99" s="151"/>
      <c r="C99" s="153" t="s">
        <v>212</v>
      </c>
      <c r="D99" s="153"/>
      <c r="E99" s="153"/>
      <c r="F99" s="155">
        <v>5</v>
      </c>
      <c r="G99" s="151" t="s">
        <v>69</v>
      </c>
      <c r="H99" s="159">
        <f>H86</f>
        <v>0.03</v>
      </c>
      <c r="I99" s="153">
        <v>3.7499999999999999E-2</v>
      </c>
      <c r="J99" s="153">
        <v>2800</v>
      </c>
      <c r="K99" s="151" t="s">
        <v>71</v>
      </c>
      <c r="L99" s="152">
        <f>F99*H99*I99*J99</f>
        <v>15.75</v>
      </c>
      <c r="M99" s="147"/>
    </row>
    <row r="100" spans="2:13">
      <c r="B100" s="151"/>
      <c r="C100" s="153"/>
      <c r="D100" s="153"/>
      <c r="E100" s="153"/>
      <c r="F100" s="155"/>
      <c r="G100" s="151"/>
      <c r="H100" s="159"/>
      <c r="I100" s="153"/>
      <c r="J100" s="153"/>
      <c r="K100" s="155" t="s">
        <v>357</v>
      </c>
      <c r="L100" s="157">
        <f>SUM(L98:L99)</f>
        <v>295.75</v>
      </c>
      <c r="M100" s="147"/>
    </row>
    <row r="101" spans="2:13">
      <c r="B101" s="154">
        <v>9</v>
      </c>
      <c r="C101" s="158" t="s">
        <v>1166</v>
      </c>
      <c r="D101" s="153"/>
      <c r="E101" s="153"/>
      <c r="F101" s="155"/>
      <c r="G101" s="151"/>
      <c r="H101" s="159"/>
      <c r="I101" s="153"/>
      <c r="J101" s="153"/>
      <c r="K101" s="151"/>
      <c r="L101" s="152"/>
      <c r="M101" s="147"/>
    </row>
    <row r="102" spans="2:13">
      <c r="B102" s="155" t="s">
        <v>99</v>
      </c>
      <c r="C102" s="158" t="s">
        <v>125</v>
      </c>
      <c r="D102" s="153"/>
      <c r="E102" s="153"/>
      <c r="F102" s="155"/>
      <c r="G102" s="151"/>
      <c r="H102" s="159"/>
      <c r="I102" s="153"/>
      <c r="J102" s="153"/>
      <c r="K102" s="151" t="s">
        <v>71</v>
      </c>
      <c r="L102" s="152">
        <f>L98</f>
        <v>280</v>
      </c>
      <c r="M102" s="147"/>
    </row>
    <row r="103" spans="2:13">
      <c r="B103" s="151"/>
      <c r="C103" s="153" t="s">
        <v>212</v>
      </c>
      <c r="D103" s="153"/>
      <c r="E103" s="153"/>
      <c r="F103" s="155">
        <v>5</v>
      </c>
      <c r="G103" s="151" t="s">
        <v>69</v>
      </c>
      <c r="H103" s="159">
        <f>H86</f>
        <v>0.03</v>
      </c>
      <c r="I103" s="153">
        <v>2.5000000000000001E-2</v>
      </c>
      <c r="J103" s="153">
        <v>2800</v>
      </c>
      <c r="K103" s="151" t="s">
        <v>71</v>
      </c>
      <c r="L103" s="152">
        <f>F103*H103*I103*J103</f>
        <v>10.5</v>
      </c>
      <c r="M103" s="147"/>
    </row>
    <row r="104" spans="2:13">
      <c r="B104" s="151"/>
      <c r="C104" s="153"/>
      <c r="D104" s="153"/>
      <c r="E104" s="153"/>
      <c r="F104" s="155"/>
      <c r="G104" s="151"/>
      <c r="H104" s="159"/>
      <c r="I104" s="153"/>
      <c r="J104" s="153"/>
      <c r="K104" s="155" t="s">
        <v>357</v>
      </c>
      <c r="L104" s="157">
        <f>SUM(L102:L103)</f>
        <v>290.5</v>
      </c>
      <c r="M104" s="147"/>
    </row>
    <row r="105" spans="2:13">
      <c r="B105" s="154">
        <v>10</v>
      </c>
      <c r="C105" s="158" t="s">
        <v>455</v>
      </c>
      <c r="D105" s="153"/>
      <c r="E105" s="153"/>
      <c r="F105" s="155"/>
      <c r="G105" s="151"/>
      <c r="H105" s="159"/>
      <c r="I105" s="153"/>
      <c r="J105" s="153"/>
      <c r="K105" s="151"/>
      <c r="L105" s="152"/>
      <c r="M105" s="147"/>
    </row>
    <row r="106" spans="2:13">
      <c r="B106" s="155" t="s">
        <v>99</v>
      </c>
      <c r="C106" s="158" t="s">
        <v>125</v>
      </c>
      <c r="D106" s="153"/>
      <c r="E106" s="153"/>
      <c r="F106" s="155"/>
      <c r="G106" s="151"/>
      <c r="H106" s="159"/>
      <c r="I106" s="153"/>
      <c r="J106" s="153"/>
      <c r="K106" s="151" t="s">
        <v>71</v>
      </c>
      <c r="L106" s="152">
        <f>'Bhume Rate 078-79'!H57</f>
        <v>1280</v>
      </c>
      <c r="M106" s="147"/>
    </row>
    <row r="107" spans="2:13">
      <c r="B107" s="151"/>
      <c r="C107" s="153" t="s">
        <v>1253</v>
      </c>
      <c r="D107" s="153"/>
      <c r="E107" s="153"/>
      <c r="F107" s="155">
        <v>5</v>
      </c>
      <c r="G107" s="151" t="s">
        <v>69</v>
      </c>
      <c r="H107" s="159">
        <f>H86</f>
        <v>0.03</v>
      </c>
      <c r="I107" s="153"/>
      <c r="J107" s="153">
        <v>1800</v>
      </c>
      <c r="K107" s="151" t="s">
        <v>71</v>
      </c>
      <c r="L107" s="152">
        <f>J107*H107*F107</f>
        <v>270</v>
      </c>
      <c r="M107" s="147"/>
    </row>
    <row r="108" spans="2:13">
      <c r="B108" s="151"/>
      <c r="C108" s="153"/>
      <c r="D108" s="153"/>
      <c r="E108" s="153"/>
      <c r="F108" s="155"/>
      <c r="G108" s="151"/>
      <c r="H108" s="159"/>
      <c r="I108" s="153"/>
      <c r="J108" s="153"/>
      <c r="K108" s="155" t="s">
        <v>357</v>
      </c>
      <c r="L108" s="157">
        <f>SUM(L106:L107)</f>
        <v>1550</v>
      </c>
      <c r="M108" s="147"/>
    </row>
    <row r="109" spans="2:13">
      <c r="B109" s="155" t="s">
        <v>126</v>
      </c>
      <c r="C109" s="158" t="s">
        <v>125</v>
      </c>
      <c r="D109" s="153"/>
      <c r="E109" s="153"/>
      <c r="F109" s="155"/>
      <c r="G109" s="151"/>
      <c r="H109" s="159"/>
      <c r="I109" s="153"/>
      <c r="J109" s="153"/>
      <c r="K109" s="151" t="s">
        <v>71</v>
      </c>
      <c r="L109" s="152">
        <f>'Bhume Rate 078-79'!H58</f>
        <v>1280</v>
      </c>
      <c r="M109" s="147"/>
    </row>
    <row r="110" spans="2:13">
      <c r="B110" s="151"/>
      <c r="C110" s="153" t="s">
        <v>1254</v>
      </c>
      <c r="D110" s="153"/>
      <c r="E110" s="153"/>
      <c r="F110" s="155">
        <v>5</v>
      </c>
      <c r="G110" s="151" t="s">
        <v>69</v>
      </c>
      <c r="H110" s="159">
        <f>H86</f>
        <v>0.03</v>
      </c>
      <c r="I110" s="153"/>
      <c r="J110" s="153">
        <v>1800</v>
      </c>
      <c r="K110" s="151" t="s">
        <v>71</v>
      </c>
      <c r="L110" s="152">
        <f>F110*H110*J110</f>
        <v>270</v>
      </c>
      <c r="M110" s="147"/>
    </row>
    <row r="111" spans="2:13">
      <c r="B111" s="151"/>
      <c r="C111" s="153"/>
      <c r="D111" s="153"/>
      <c r="E111" s="153"/>
      <c r="F111" s="151"/>
      <c r="G111" s="153"/>
      <c r="H111" s="159"/>
      <c r="I111" s="153"/>
      <c r="J111" s="153"/>
      <c r="K111" s="155" t="s">
        <v>357</v>
      </c>
      <c r="L111" s="157">
        <f>SUM(L109:L110)</f>
        <v>1550</v>
      </c>
      <c r="M111" s="147"/>
    </row>
    <row r="112" spans="2:13">
      <c r="B112" s="155" t="s">
        <v>552</v>
      </c>
      <c r="C112" s="158" t="s">
        <v>125</v>
      </c>
      <c r="D112" s="153"/>
      <c r="E112" s="153"/>
      <c r="F112" s="155"/>
      <c r="G112" s="151"/>
      <c r="H112" s="159"/>
      <c r="I112" s="153"/>
      <c r="J112" s="153"/>
      <c r="K112" s="151" t="s">
        <v>71</v>
      </c>
      <c r="L112" s="152">
        <f>'Bhume Rate 078-79'!H58</f>
        <v>1280</v>
      </c>
      <c r="M112" s="147"/>
    </row>
    <row r="113" spans="2:13">
      <c r="B113" s="151"/>
      <c r="C113" s="153" t="s">
        <v>1254</v>
      </c>
      <c r="D113" s="153"/>
      <c r="E113" s="153"/>
      <c r="F113" s="155">
        <v>10</v>
      </c>
      <c r="G113" s="151" t="s">
        <v>69</v>
      </c>
      <c r="H113" s="159">
        <f>H86</f>
        <v>0.03</v>
      </c>
      <c r="I113" s="153"/>
      <c r="J113" s="153">
        <v>1800</v>
      </c>
      <c r="K113" s="151" t="s">
        <v>71</v>
      </c>
      <c r="L113" s="152">
        <f>F113*H113*J113</f>
        <v>540</v>
      </c>
      <c r="M113" s="147"/>
    </row>
    <row r="114" spans="2:13">
      <c r="B114" s="151"/>
      <c r="C114" s="153"/>
      <c r="D114" s="153"/>
      <c r="E114" s="153"/>
      <c r="F114" s="151"/>
      <c r="G114" s="153"/>
      <c r="H114" s="159"/>
      <c r="I114" s="153"/>
      <c r="J114" s="153"/>
      <c r="K114" s="155" t="s">
        <v>357</v>
      </c>
      <c r="L114" s="157">
        <f>SUM(L112:L113)</f>
        <v>1820</v>
      </c>
      <c r="M114" s="147"/>
    </row>
    <row r="115" spans="2:13">
      <c r="B115" s="155" t="s">
        <v>1256</v>
      </c>
      <c r="C115" s="158" t="s">
        <v>125</v>
      </c>
      <c r="D115" s="153"/>
      <c r="E115" s="153"/>
      <c r="F115" s="155"/>
      <c r="G115" s="151"/>
      <c r="H115" s="159"/>
      <c r="I115" s="153"/>
      <c r="J115" s="153"/>
      <c r="K115" s="151" t="s">
        <v>71</v>
      </c>
      <c r="L115" s="152">
        <f>'Bhume Rate 078-79'!H58</f>
        <v>1280</v>
      </c>
      <c r="M115" s="147"/>
    </row>
    <row r="116" spans="2:13">
      <c r="B116" s="151"/>
      <c r="C116" s="153" t="s">
        <v>1255</v>
      </c>
      <c r="D116" s="153"/>
      <c r="E116" s="153"/>
      <c r="F116" s="155">
        <v>0.5</v>
      </c>
      <c r="G116" s="151" t="s">
        <v>123</v>
      </c>
      <c r="H116" s="159">
        <f>'Bhume Rate 078-79'!H66</f>
        <v>3</v>
      </c>
      <c r="I116" s="153"/>
      <c r="J116" s="153">
        <v>1800</v>
      </c>
      <c r="K116" s="151" t="s">
        <v>71</v>
      </c>
      <c r="L116" s="152">
        <f>F116*H116*J116</f>
        <v>2700</v>
      </c>
      <c r="M116" s="147"/>
    </row>
    <row r="117" spans="2:13">
      <c r="B117" s="151"/>
      <c r="C117" s="153"/>
      <c r="D117" s="153"/>
      <c r="E117" s="153"/>
      <c r="F117" s="151"/>
      <c r="G117" s="153"/>
      <c r="H117" s="159"/>
      <c r="I117" s="153"/>
      <c r="J117" s="153"/>
      <c r="K117" s="155" t="s">
        <v>357</v>
      </c>
      <c r="L117" s="157">
        <f>SUM(L115:L116)</f>
        <v>3980</v>
      </c>
      <c r="M117" s="147"/>
    </row>
    <row r="118" spans="2:13">
      <c r="B118" s="151"/>
      <c r="C118" s="153"/>
      <c r="D118" s="153"/>
      <c r="E118" s="153"/>
      <c r="F118" s="153"/>
      <c r="G118" s="153"/>
      <c r="H118" s="153"/>
      <c r="I118" s="153"/>
      <c r="J118" s="153"/>
      <c r="K118" s="151"/>
      <c r="L118" s="153"/>
      <c r="M118" s="147"/>
    </row>
    <row r="119" spans="2:13">
      <c r="B119" s="154">
        <v>11</v>
      </c>
      <c r="C119" s="158" t="s">
        <v>671</v>
      </c>
      <c r="D119" s="153"/>
      <c r="E119" s="153"/>
      <c r="F119" s="155"/>
      <c r="G119" s="153"/>
      <c r="H119" s="159"/>
      <c r="I119" s="153"/>
      <c r="J119" s="153"/>
      <c r="K119" s="151"/>
      <c r="L119" s="152"/>
      <c r="M119" s="147"/>
    </row>
    <row r="120" spans="2:13">
      <c r="B120" s="155" t="s">
        <v>99</v>
      </c>
      <c r="C120" s="158" t="s">
        <v>551</v>
      </c>
      <c r="D120" s="153"/>
      <c r="E120" s="153"/>
      <c r="F120" s="155"/>
      <c r="G120" s="153"/>
      <c r="H120" s="159"/>
      <c r="I120" s="153"/>
      <c r="J120" s="153"/>
      <c r="K120" s="151" t="s">
        <v>71</v>
      </c>
      <c r="L120" s="152">
        <f>'Bhume Rate 078-79'!H59</f>
        <v>1900</v>
      </c>
      <c r="M120" s="147"/>
    </row>
    <row r="121" spans="2:13">
      <c r="B121" s="155"/>
      <c r="C121" s="153" t="s">
        <v>1257</v>
      </c>
      <c r="D121" s="153"/>
      <c r="E121" s="153"/>
      <c r="F121" s="155">
        <v>5</v>
      </c>
      <c r="G121" s="151" t="s">
        <v>69</v>
      </c>
      <c r="H121" s="159">
        <f>H86</f>
        <v>0.03</v>
      </c>
      <c r="I121" s="153"/>
      <c r="J121" s="153">
        <v>1800</v>
      </c>
      <c r="K121" s="151" t="s">
        <v>71</v>
      </c>
      <c r="L121" s="152">
        <f>F121*H121*J121</f>
        <v>270</v>
      </c>
      <c r="M121" s="147"/>
    </row>
    <row r="122" spans="2:13">
      <c r="B122" s="151"/>
      <c r="C122" s="153"/>
      <c r="D122" s="153"/>
      <c r="E122" s="153"/>
      <c r="F122" s="155"/>
      <c r="G122" s="153"/>
      <c r="H122" s="159"/>
      <c r="I122" s="153"/>
      <c r="J122" s="153"/>
      <c r="K122" s="155" t="s">
        <v>357</v>
      </c>
      <c r="L122" s="157">
        <f>SUM(L120:L121)</f>
        <v>2170</v>
      </c>
      <c r="M122" s="147"/>
    </row>
    <row r="123" spans="2:13">
      <c r="B123" s="155" t="s">
        <v>126</v>
      </c>
      <c r="C123" s="158" t="s">
        <v>551</v>
      </c>
      <c r="D123" s="153"/>
      <c r="E123" s="153"/>
      <c r="F123" s="155"/>
      <c r="G123" s="153"/>
      <c r="H123" s="159"/>
      <c r="I123" s="153"/>
      <c r="J123" s="153"/>
      <c r="K123" s="151" t="s">
        <v>71</v>
      </c>
      <c r="L123" s="152">
        <f>'Bhume Rate 078-79'!H59</f>
        <v>1900</v>
      </c>
      <c r="M123" s="147"/>
    </row>
    <row r="124" spans="2:13">
      <c r="B124" s="155"/>
      <c r="C124" s="153" t="s">
        <v>1258</v>
      </c>
      <c r="D124" s="153"/>
      <c r="E124" s="153"/>
      <c r="F124" s="155">
        <v>10</v>
      </c>
      <c r="G124" s="151" t="s">
        <v>69</v>
      </c>
      <c r="H124" s="159">
        <f>H86</f>
        <v>0.03</v>
      </c>
      <c r="I124" s="153"/>
      <c r="J124" s="153">
        <v>1800</v>
      </c>
      <c r="K124" s="151" t="s">
        <v>71</v>
      </c>
      <c r="L124" s="152">
        <f>F124*H124*J124</f>
        <v>540</v>
      </c>
      <c r="M124" s="147"/>
    </row>
    <row r="125" spans="2:13">
      <c r="B125" s="151"/>
      <c r="C125" s="153"/>
      <c r="D125" s="153"/>
      <c r="E125" s="153"/>
      <c r="F125" s="155"/>
      <c r="G125" s="153"/>
      <c r="H125" s="159"/>
      <c r="I125" s="153"/>
      <c r="J125" s="153"/>
      <c r="K125" s="155" t="s">
        <v>357</v>
      </c>
      <c r="L125" s="157">
        <f>SUM(L123:L124)</f>
        <v>2440</v>
      </c>
      <c r="M125" s="147"/>
    </row>
    <row r="126" spans="2:13">
      <c r="B126" s="155" t="s">
        <v>552</v>
      </c>
      <c r="C126" s="158" t="s">
        <v>551</v>
      </c>
      <c r="D126" s="153"/>
      <c r="E126" s="153"/>
      <c r="F126" s="155"/>
      <c r="G126" s="153"/>
      <c r="H126" s="159"/>
      <c r="I126" s="153"/>
      <c r="J126" s="153"/>
      <c r="K126" s="151" t="s">
        <v>71</v>
      </c>
      <c r="L126" s="152">
        <f>'Bhume Rate 078-79'!H59</f>
        <v>1900</v>
      </c>
      <c r="M126" s="147"/>
    </row>
    <row r="127" spans="2:13">
      <c r="B127" s="155"/>
      <c r="C127" s="153" t="s">
        <v>1960</v>
      </c>
      <c r="D127" s="153"/>
      <c r="E127" s="153"/>
      <c r="F127" s="155">
        <v>25</v>
      </c>
      <c r="G127" s="151" t="s">
        <v>69</v>
      </c>
      <c r="H127" s="159">
        <f>H86</f>
        <v>0.03</v>
      </c>
      <c r="I127" s="153"/>
      <c r="J127" s="153">
        <v>1800</v>
      </c>
      <c r="K127" s="151" t="s">
        <v>71</v>
      </c>
      <c r="L127" s="152">
        <f>F127*H127*J127</f>
        <v>1350</v>
      </c>
      <c r="M127" s="147"/>
    </row>
    <row r="128" spans="2:13">
      <c r="B128" s="151"/>
      <c r="C128" s="153"/>
      <c r="D128" s="153"/>
      <c r="E128" s="153"/>
      <c r="F128" s="155"/>
      <c r="G128" s="153"/>
      <c r="H128" s="159"/>
      <c r="I128" s="153"/>
      <c r="J128" s="153"/>
      <c r="K128" s="155" t="s">
        <v>357</v>
      </c>
      <c r="L128" s="157">
        <f>SUM(L126:L127)</f>
        <v>3250</v>
      </c>
      <c r="M128" s="147"/>
    </row>
    <row r="129" spans="2:13">
      <c r="B129" s="155" t="s">
        <v>1256</v>
      </c>
      <c r="C129" s="158" t="s">
        <v>551</v>
      </c>
      <c r="D129" s="153"/>
      <c r="E129" s="153"/>
      <c r="F129" s="155"/>
      <c r="G129" s="153"/>
      <c r="H129" s="159"/>
      <c r="I129" s="153"/>
      <c r="J129" s="153"/>
      <c r="K129" s="151" t="s">
        <v>71</v>
      </c>
      <c r="L129" s="152">
        <f>'Bhume Rate 078-79'!H59</f>
        <v>1900</v>
      </c>
      <c r="M129" s="147"/>
    </row>
    <row r="130" spans="2:13">
      <c r="B130" s="155"/>
      <c r="C130" s="153" t="s">
        <v>1259</v>
      </c>
      <c r="D130" s="153"/>
      <c r="E130" s="153"/>
      <c r="F130" s="155">
        <v>1</v>
      </c>
      <c r="G130" s="151" t="s">
        <v>123</v>
      </c>
      <c r="H130" s="159">
        <f>'Bhume Rate 078-79'!H66</f>
        <v>3</v>
      </c>
      <c r="I130" s="153"/>
      <c r="J130" s="153">
        <v>1800</v>
      </c>
      <c r="K130" s="151" t="s">
        <v>71</v>
      </c>
      <c r="L130" s="152">
        <f>F130*H130*J130</f>
        <v>5400</v>
      </c>
      <c r="M130" s="147"/>
    </row>
    <row r="131" spans="2:13">
      <c r="B131" s="151"/>
      <c r="C131" s="153"/>
      <c r="D131" s="153"/>
      <c r="E131" s="153"/>
      <c r="F131" s="155"/>
      <c r="G131" s="153"/>
      <c r="H131" s="159"/>
      <c r="I131" s="153"/>
      <c r="J131" s="153"/>
      <c r="K131" s="155" t="s">
        <v>357</v>
      </c>
      <c r="L131" s="157">
        <f>SUM(L129:L130)</f>
        <v>7300</v>
      </c>
      <c r="M131" s="147"/>
    </row>
    <row r="132" spans="2:13">
      <c r="B132" s="151"/>
      <c r="C132" s="153"/>
      <c r="D132" s="153"/>
      <c r="E132" s="153"/>
      <c r="F132" s="155"/>
      <c r="G132" s="153"/>
      <c r="H132" s="159"/>
      <c r="I132" s="153"/>
      <c r="J132" s="153"/>
      <c r="K132" s="155"/>
      <c r="L132" s="157"/>
      <c r="M132" s="147"/>
    </row>
    <row r="133" spans="2:13">
      <c r="B133" s="154">
        <v>12</v>
      </c>
      <c r="C133" s="158" t="s">
        <v>669</v>
      </c>
      <c r="D133" s="153"/>
      <c r="E133" s="153"/>
      <c r="F133" s="153"/>
      <c r="G133" s="153"/>
      <c r="H133" s="153"/>
      <c r="I133" s="153"/>
      <c r="J133" s="153"/>
      <c r="K133" s="151"/>
      <c r="L133" s="153"/>
      <c r="M133" s="147"/>
    </row>
    <row r="134" spans="2:13">
      <c r="B134" s="151" t="s">
        <v>368</v>
      </c>
      <c r="C134" s="153" t="s">
        <v>670</v>
      </c>
      <c r="D134" s="153"/>
      <c r="E134" s="153"/>
      <c r="F134" s="153"/>
      <c r="G134" s="153"/>
      <c r="H134" s="153"/>
      <c r="I134" s="153"/>
      <c r="J134" s="153"/>
      <c r="K134" s="155" t="s">
        <v>357</v>
      </c>
      <c r="L134" s="157">
        <f>'Bhume Rate 078-79'!H60</f>
        <v>2540</v>
      </c>
      <c r="M134" s="147"/>
    </row>
    <row r="135" spans="2:13">
      <c r="B135" s="151"/>
      <c r="C135" s="153" t="s">
        <v>1260</v>
      </c>
      <c r="D135" s="153"/>
      <c r="E135" s="153"/>
      <c r="F135" s="155">
        <v>5</v>
      </c>
      <c r="G135" s="151" t="s">
        <v>69</v>
      </c>
      <c r="H135" s="159">
        <f>H86</f>
        <v>0.03</v>
      </c>
      <c r="I135" s="153"/>
      <c r="J135" s="153">
        <v>1800</v>
      </c>
      <c r="K135" s="151" t="s">
        <v>71</v>
      </c>
      <c r="L135" s="152">
        <f>F135*H135*J135</f>
        <v>270</v>
      </c>
      <c r="M135" s="147"/>
    </row>
    <row r="136" spans="2:13">
      <c r="B136" s="151"/>
      <c r="C136" s="153"/>
      <c r="D136" s="153"/>
      <c r="E136" s="153"/>
      <c r="F136" s="155"/>
      <c r="G136" s="153"/>
      <c r="H136" s="159"/>
      <c r="I136" s="153"/>
      <c r="J136" s="153"/>
      <c r="K136" s="155" t="s">
        <v>357</v>
      </c>
      <c r="L136" s="157">
        <f>SUM(L134:L135)</f>
        <v>2810</v>
      </c>
      <c r="M136" s="147"/>
    </row>
    <row r="137" spans="2:13">
      <c r="B137" s="151" t="s">
        <v>157</v>
      </c>
      <c r="C137" s="153" t="s">
        <v>670</v>
      </c>
      <c r="D137" s="153"/>
      <c r="E137" s="153"/>
      <c r="F137" s="153"/>
      <c r="G137" s="153"/>
      <c r="H137" s="153"/>
      <c r="I137" s="153"/>
      <c r="J137" s="153"/>
      <c r="K137" s="155" t="s">
        <v>357</v>
      </c>
      <c r="L137" s="157">
        <f>'Bhume Rate 078-79'!H60</f>
        <v>2540</v>
      </c>
      <c r="M137" s="147"/>
    </row>
    <row r="138" spans="2:13">
      <c r="B138" s="151"/>
      <c r="C138" s="153" t="s">
        <v>1259</v>
      </c>
      <c r="D138" s="153"/>
      <c r="E138" s="153"/>
      <c r="F138" s="155">
        <v>0.5</v>
      </c>
      <c r="G138" s="151" t="s">
        <v>69</v>
      </c>
      <c r="H138" s="159">
        <f>'Bhume Rate 078-79'!H66</f>
        <v>3</v>
      </c>
      <c r="I138" s="153"/>
      <c r="J138" s="153">
        <v>1800</v>
      </c>
      <c r="K138" s="151" t="s">
        <v>71</v>
      </c>
      <c r="L138" s="152">
        <f>F138*H138*J138</f>
        <v>2700</v>
      </c>
      <c r="M138" s="147"/>
    </row>
    <row r="139" spans="2:13">
      <c r="B139" s="151"/>
      <c r="C139" s="153"/>
      <c r="D139" s="153"/>
      <c r="E139" s="153"/>
      <c r="F139" s="155"/>
      <c r="G139" s="153"/>
      <c r="H139" s="159"/>
      <c r="I139" s="153"/>
      <c r="J139" s="153"/>
      <c r="K139" s="155" t="s">
        <v>357</v>
      </c>
      <c r="L139" s="157">
        <f>SUM(L137:L138)</f>
        <v>5240</v>
      </c>
      <c r="M139" s="147"/>
    </row>
    <row r="140" spans="2:13">
      <c r="B140" s="151"/>
      <c r="C140" s="153"/>
      <c r="D140" s="153"/>
      <c r="E140" s="153"/>
      <c r="F140" s="155"/>
      <c r="G140" s="153"/>
      <c r="H140" s="159"/>
      <c r="I140" s="153"/>
      <c r="J140" s="153"/>
      <c r="K140" s="155"/>
      <c r="L140" s="157"/>
      <c r="M140" s="147"/>
    </row>
    <row r="141" spans="2:13">
      <c r="B141" s="154">
        <v>13</v>
      </c>
      <c r="C141" s="158" t="s">
        <v>367</v>
      </c>
      <c r="D141" s="158"/>
      <c r="E141" s="158"/>
      <c r="F141" s="158"/>
      <c r="G141" s="153"/>
      <c r="H141" s="152"/>
      <c r="I141" s="153"/>
      <c r="J141" s="153"/>
      <c r="K141" s="151"/>
      <c r="L141" s="153"/>
      <c r="M141" s="147"/>
    </row>
    <row r="142" spans="2:13">
      <c r="B142" s="151"/>
      <c r="C142" s="158" t="s">
        <v>453</v>
      </c>
      <c r="D142" s="158"/>
      <c r="E142" s="158"/>
      <c r="F142" s="155"/>
      <c r="G142" s="153"/>
      <c r="H142" s="152"/>
      <c r="I142" s="153"/>
      <c r="J142" s="153"/>
      <c r="K142" s="151"/>
      <c r="L142" s="153"/>
      <c r="M142" s="147"/>
    </row>
    <row r="143" spans="2:13">
      <c r="B143" s="151"/>
      <c r="C143" s="155"/>
      <c r="D143" s="155"/>
      <c r="E143" s="155"/>
      <c r="F143" s="155"/>
      <c r="G143" s="160" t="s">
        <v>715</v>
      </c>
      <c r="H143" s="160"/>
      <c r="I143" s="160"/>
      <c r="J143" s="153"/>
      <c r="K143" s="151"/>
      <c r="L143" s="153"/>
      <c r="M143" s="147"/>
    </row>
    <row r="144" spans="2:13">
      <c r="B144" s="159">
        <v>13.01</v>
      </c>
      <c r="C144" s="525" t="s">
        <v>1167</v>
      </c>
      <c r="D144" s="525"/>
      <c r="E144" s="525"/>
      <c r="F144" s="153"/>
      <c r="G144" s="153">
        <v>118</v>
      </c>
      <c r="H144" s="159" t="s">
        <v>69</v>
      </c>
      <c r="I144" s="153"/>
      <c r="J144" s="153"/>
      <c r="K144" s="151"/>
      <c r="L144" s="153"/>
      <c r="M144" s="147"/>
    </row>
    <row r="145" spans="2:13">
      <c r="B145" s="159"/>
      <c r="C145" s="153"/>
      <c r="D145" s="153" t="s">
        <v>70</v>
      </c>
      <c r="E145" s="153"/>
      <c r="F145" s="151" t="s">
        <v>71</v>
      </c>
      <c r="G145" s="161">
        <v>1.25</v>
      </c>
      <c r="H145" s="159"/>
      <c r="I145" s="152">
        <f>G144*G145/100</f>
        <v>1.4750000000000001</v>
      </c>
      <c r="J145" s="153"/>
      <c r="K145" s="151"/>
      <c r="L145" s="153"/>
      <c r="M145" s="147"/>
    </row>
    <row r="146" spans="2:13">
      <c r="B146" s="159">
        <v>13.02</v>
      </c>
      <c r="C146" s="525" t="s">
        <v>716</v>
      </c>
      <c r="D146" s="525"/>
      <c r="E146" s="525"/>
      <c r="F146" s="151"/>
      <c r="G146" s="153">
        <v>26</v>
      </c>
      <c r="H146" s="159" t="s">
        <v>69</v>
      </c>
      <c r="I146" s="152"/>
      <c r="J146" s="153"/>
      <c r="K146" s="151"/>
      <c r="L146" s="153"/>
      <c r="M146" s="147"/>
    </row>
    <row r="147" spans="2:13">
      <c r="B147" s="159"/>
      <c r="C147" s="153"/>
      <c r="D147" s="153" t="s">
        <v>70</v>
      </c>
      <c r="E147" s="153"/>
      <c r="F147" s="151" t="s">
        <v>71</v>
      </c>
      <c r="G147" s="161">
        <v>1.25</v>
      </c>
      <c r="H147" s="159"/>
      <c r="I147" s="152">
        <f>G146*G147/100</f>
        <v>0.32500000000000001</v>
      </c>
      <c r="J147" s="153"/>
      <c r="K147" s="151"/>
      <c r="L147" s="153"/>
      <c r="M147" s="147"/>
    </row>
    <row r="148" spans="2:13">
      <c r="B148" s="159">
        <v>13.03</v>
      </c>
      <c r="C148" s="525" t="s">
        <v>717</v>
      </c>
      <c r="D148" s="525"/>
      <c r="E148" s="525"/>
      <c r="F148" s="151"/>
      <c r="G148" s="153">
        <v>24</v>
      </c>
      <c r="H148" s="159" t="s">
        <v>69</v>
      </c>
      <c r="I148" s="152"/>
      <c r="J148" s="153"/>
      <c r="K148" s="151"/>
      <c r="L148" s="153"/>
      <c r="M148" s="147"/>
    </row>
    <row r="149" spans="2:13">
      <c r="B149" s="159"/>
      <c r="C149" s="153"/>
      <c r="D149" s="153" t="s">
        <v>70</v>
      </c>
      <c r="E149" s="153"/>
      <c r="F149" s="151" t="s">
        <v>71</v>
      </c>
      <c r="G149" s="161">
        <v>1.5</v>
      </c>
      <c r="H149" s="159"/>
      <c r="I149" s="152">
        <f>G148*G149/100</f>
        <v>0.36</v>
      </c>
      <c r="J149" s="153"/>
      <c r="K149" s="151"/>
      <c r="L149" s="153"/>
      <c r="M149" s="147"/>
    </row>
    <row r="150" spans="2:13">
      <c r="B150" s="159">
        <v>13.04</v>
      </c>
      <c r="C150" s="525" t="s">
        <v>1713</v>
      </c>
      <c r="D150" s="525"/>
      <c r="E150" s="525"/>
      <c r="F150" s="151"/>
      <c r="G150" s="153">
        <v>146</v>
      </c>
      <c r="H150" s="159" t="s">
        <v>69</v>
      </c>
      <c r="I150" s="152"/>
      <c r="J150" s="153"/>
      <c r="K150" s="151"/>
      <c r="L150" s="153"/>
      <c r="M150" s="147"/>
    </row>
    <row r="151" spans="2:13">
      <c r="B151" s="159"/>
      <c r="C151" s="153"/>
      <c r="D151" s="153" t="s">
        <v>70</v>
      </c>
      <c r="E151" s="153"/>
      <c r="F151" s="151" t="s">
        <v>71</v>
      </c>
      <c r="G151" s="161">
        <f>'Bhume Rate 078-79'!H87</f>
        <v>3</v>
      </c>
      <c r="H151" s="159" t="s">
        <v>69</v>
      </c>
      <c r="I151" s="152">
        <f>G150*G151/100</f>
        <v>4.38</v>
      </c>
      <c r="J151" s="153"/>
      <c r="K151" s="151"/>
      <c r="L151" s="153"/>
      <c r="M151" s="147"/>
    </row>
    <row r="152" spans="2:13">
      <c r="B152" s="159">
        <v>13.05</v>
      </c>
      <c r="C152" s="525" t="s">
        <v>1716</v>
      </c>
      <c r="D152" s="525"/>
      <c r="E152" s="525"/>
      <c r="F152" s="151"/>
      <c r="G152" s="162">
        <v>39</v>
      </c>
      <c r="H152" s="159" t="s">
        <v>69</v>
      </c>
      <c r="I152" s="152"/>
      <c r="J152" s="153"/>
      <c r="K152" s="151"/>
      <c r="L152" s="153"/>
      <c r="M152" s="147"/>
    </row>
    <row r="153" spans="2:13">
      <c r="B153" s="159"/>
      <c r="C153" s="153"/>
      <c r="D153" s="153" t="s">
        <v>70</v>
      </c>
      <c r="E153" s="153"/>
      <c r="F153" s="151" t="s">
        <v>71</v>
      </c>
      <c r="G153" s="161">
        <f>'Bhume Rate 078-79'!H89</f>
        <v>5</v>
      </c>
      <c r="H153" s="159" t="s">
        <v>69</v>
      </c>
      <c r="I153" s="152">
        <f>G152*G153/100</f>
        <v>1.95</v>
      </c>
      <c r="J153" s="153"/>
      <c r="K153" s="151"/>
      <c r="L153" s="153"/>
      <c r="M153" s="147"/>
    </row>
    <row r="154" spans="2:13">
      <c r="B154" s="159">
        <v>13.06</v>
      </c>
      <c r="C154" s="525" t="s">
        <v>1717</v>
      </c>
      <c r="D154" s="525"/>
      <c r="E154" s="525"/>
      <c r="F154" s="151"/>
      <c r="G154" s="162">
        <v>185</v>
      </c>
      <c r="H154" s="159" t="s">
        <v>69</v>
      </c>
      <c r="I154" s="152"/>
      <c r="J154" s="153"/>
      <c r="K154" s="151"/>
      <c r="L154" s="153"/>
      <c r="M154" s="147"/>
    </row>
    <row r="155" spans="2:13">
      <c r="B155" s="159"/>
      <c r="C155" s="153"/>
      <c r="D155" s="153" t="s">
        <v>70</v>
      </c>
      <c r="E155" s="153"/>
      <c r="F155" s="151" t="s">
        <v>71</v>
      </c>
      <c r="G155" s="161">
        <f>'Bhume Rate 078-79'!H88</f>
        <v>4.5</v>
      </c>
      <c r="H155" s="159" t="s">
        <v>69</v>
      </c>
      <c r="I155" s="152">
        <f>G154*G155/100</f>
        <v>8.3249999999999993</v>
      </c>
      <c r="J155" s="153"/>
      <c r="K155" s="151"/>
      <c r="L155" s="153"/>
      <c r="M155" s="147"/>
    </row>
    <row r="156" spans="2:13">
      <c r="B156" s="159">
        <v>13.07</v>
      </c>
      <c r="C156" s="525" t="s">
        <v>1976</v>
      </c>
      <c r="D156" s="525"/>
      <c r="E156" s="525"/>
      <c r="F156" s="151"/>
      <c r="G156" s="162">
        <v>23</v>
      </c>
      <c r="H156" s="159" t="s">
        <v>69</v>
      </c>
      <c r="I156" s="152"/>
      <c r="J156" s="153"/>
      <c r="K156" s="151"/>
      <c r="L156" s="153"/>
      <c r="M156" s="147"/>
    </row>
    <row r="157" spans="2:13">
      <c r="B157" s="159"/>
      <c r="C157" s="153"/>
      <c r="D157" s="153" t="s">
        <v>70</v>
      </c>
      <c r="E157" s="153"/>
      <c r="F157" s="151" t="s">
        <v>71</v>
      </c>
      <c r="G157" s="161">
        <f>'Bhume Rate 078-79'!H89</f>
        <v>5</v>
      </c>
      <c r="H157" s="159" t="s">
        <v>69</v>
      </c>
      <c r="I157" s="152">
        <f>G156*G157/100</f>
        <v>1.1499999999999999</v>
      </c>
      <c r="J157" s="153"/>
      <c r="K157" s="151"/>
      <c r="L157" s="153"/>
      <c r="M157" s="147"/>
    </row>
    <row r="158" spans="2:13">
      <c r="B158" s="159">
        <v>13.08</v>
      </c>
      <c r="C158" s="525" t="s">
        <v>1977</v>
      </c>
      <c r="D158" s="525"/>
      <c r="E158" s="525"/>
      <c r="F158" s="151"/>
      <c r="G158" s="162">
        <v>21</v>
      </c>
      <c r="H158" s="159" t="s">
        <v>69</v>
      </c>
      <c r="I158" s="152"/>
      <c r="J158" s="153"/>
      <c r="K158" s="151"/>
      <c r="L158" s="153"/>
      <c r="M158" s="147"/>
    </row>
    <row r="159" spans="2:13">
      <c r="B159" s="159"/>
      <c r="C159" s="153"/>
      <c r="D159" s="153" t="s">
        <v>70</v>
      </c>
      <c r="E159" s="153"/>
      <c r="F159" s="151" t="s">
        <v>71</v>
      </c>
      <c r="G159" s="161">
        <f>'Bhume Rate 078-79'!H91</f>
        <v>8</v>
      </c>
      <c r="H159" s="159" t="s">
        <v>69</v>
      </c>
      <c r="I159" s="152">
        <f>G158*G159/100</f>
        <v>1.68</v>
      </c>
      <c r="J159" s="153"/>
      <c r="K159" s="151"/>
      <c r="L159" s="153"/>
      <c r="M159" s="147"/>
    </row>
    <row r="160" spans="2:13">
      <c r="B160" s="524" t="s">
        <v>1714</v>
      </c>
      <c r="C160" s="524"/>
      <c r="D160" s="524"/>
      <c r="E160" s="158"/>
      <c r="F160" s="153"/>
      <c r="G160" s="153"/>
      <c r="H160" s="159"/>
      <c r="I160" s="157">
        <f>I151+I145</f>
        <v>5.8550000000000004</v>
      </c>
      <c r="J160" s="153"/>
      <c r="K160" s="151"/>
      <c r="L160" s="153"/>
      <c r="M160" s="147"/>
    </row>
    <row r="161" spans="2:13">
      <c r="B161" s="524" t="s">
        <v>1715</v>
      </c>
      <c r="C161" s="524"/>
      <c r="D161" s="524"/>
      <c r="E161" s="163"/>
      <c r="F161" s="153"/>
      <c r="G161" s="153"/>
      <c r="H161" s="159"/>
      <c r="I161" s="157">
        <f>I151+I149</f>
        <v>4.74</v>
      </c>
      <c r="J161" s="153"/>
      <c r="K161" s="151"/>
      <c r="L161" s="153"/>
      <c r="M161" s="147"/>
    </row>
    <row r="162" spans="2:13">
      <c r="B162" s="524" t="s">
        <v>1974</v>
      </c>
      <c r="C162" s="524"/>
      <c r="D162" s="524"/>
      <c r="E162" s="163"/>
      <c r="F162" s="153"/>
      <c r="G162" s="153"/>
      <c r="H162" s="159"/>
      <c r="I162" s="157">
        <f>I151+I153+I157</f>
        <v>7.48</v>
      </c>
      <c r="J162" s="153"/>
      <c r="K162" s="151"/>
      <c r="L162" s="153"/>
      <c r="M162" s="147"/>
    </row>
    <row r="163" spans="2:13">
      <c r="B163" s="524" t="s">
        <v>1975</v>
      </c>
      <c r="C163" s="524"/>
      <c r="D163" s="524"/>
      <c r="E163" s="153"/>
      <c r="F163" s="153"/>
      <c r="G163" s="153"/>
      <c r="H163" s="153"/>
      <c r="I163" s="157">
        <f>I145+I151+I153+I157</f>
        <v>8.9550000000000001</v>
      </c>
      <c r="J163" s="153"/>
      <c r="K163" s="151"/>
      <c r="L163" s="153"/>
      <c r="M163" s="147"/>
    </row>
    <row r="164" spans="2:13">
      <c r="B164" s="148"/>
      <c r="C164" s="147"/>
      <c r="D164" s="147"/>
      <c r="E164" s="147"/>
      <c r="F164" s="147"/>
      <c r="G164" s="147"/>
      <c r="H164" s="147"/>
      <c r="I164" s="147"/>
      <c r="J164" s="147"/>
      <c r="K164" s="148"/>
      <c r="L164" s="147"/>
      <c r="M164" s="147"/>
    </row>
    <row r="165" spans="2:13">
      <c r="B165" s="148"/>
      <c r="C165" s="147"/>
      <c r="D165" s="147"/>
      <c r="E165" s="147"/>
      <c r="F165" s="147"/>
      <c r="G165" s="147"/>
      <c r="H165" s="147"/>
      <c r="I165" s="147"/>
      <c r="J165" s="147"/>
      <c r="K165" s="148"/>
      <c r="L165" s="147"/>
      <c r="M165" s="147"/>
    </row>
    <row r="166" spans="2:13">
      <c r="B166" s="148"/>
      <c r="C166" s="147"/>
      <c r="D166" s="147"/>
      <c r="E166" s="147"/>
      <c r="F166" s="147"/>
      <c r="G166" s="147"/>
      <c r="H166" s="147"/>
      <c r="I166" s="147"/>
      <c r="J166" s="147"/>
      <c r="K166" s="148"/>
      <c r="L166" s="147"/>
      <c r="M166" s="147"/>
    </row>
    <row r="167" spans="2:13">
      <c r="B167" s="148"/>
      <c r="C167" s="147"/>
      <c r="D167" s="147"/>
      <c r="E167" s="147"/>
      <c r="F167" s="147"/>
      <c r="G167" s="147"/>
      <c r="H167" s="147"/>
      <c r="I167" s="147"/>
      <c r="J167" s="147"/>
      <c r="K167" s="148"/>
      <c r="L167" s="147"/>
      <c r="M167" s="147"/>
    </row>
    <row r="168" spans="2:13">
      <c r="B168" s="148"/>
      <c r="C168" s="147"/>
      <c r="D168" s="147"/>
      <c r="E168" s="147"/>
      <c r="F168" s="147"/>
      <c r="G168" s="147"/>
      <c r="H168" s="147"/>
      <c r="I168" s="147"/>
      <c r="J168" s="147"/>
      <c r="K168" s="148"/>
      <c r="L168" s="147"/>
      <c r="M168" s="147"/>
    </row>
    <row r="169" spans="2:13">
      <c r="B169" s="148"/>
      <c r="C169" s="147"/>
      <c r="D169" s="147"/>
      <c r="E169" s="147"/>
      <c r="F169" s="147"/>
      <c r="G169" s="147"/>
      <c r="H169" s="147"/>
      <c r="I169" s="147"/>
      <c r="J169" s="147"/>
      <c r="K169" s="148"/>
      <c r="L169" s="147"/>
      <c r="M169" s="147"/>
    </row>
    <row r="170" spans="2:13">
      <c r="B170" s="148"/>
      <c r="C170" s="147"/>
      <c r="D170" s="147"/>
      <c r="E170" s="147"/>
      <c r="F170" s="147"/>
      <c r="G170" s="147"/>
      <c r="H170" s="147"/>
      <c r="I170" s="147"/>
      <c r="J170" s="147"/>
      <c r="K170" s="148"/>
      <c r="L170" s="147"/>
      <c r="M170" s="147"/>
    </row>
    <row r="171" spans="2:13">
      <c r="B171" s="148"/>
      <c r="C171" s="147"/>
      <c r="D171" s="147"/>
      <c r="E171" s="147"/>
      <c r="F171" s="147"/>
      <c r="G171" s="147"/>
      <c r="H171" s="147"/>
      <c r="I171" s="147"/>
      <c r="J171" s="147"/>
      <c r="K171" s="148"/>
      <c r="L171" s="147"/>
      <c r="M171" s="147"/>
    </row>
    <row r="172" spans="2:13">
      <c r="B172" s="148"/>
      <c r="C172" s="147"/>
      <c r="D172" s="147"/>
      <c r="E172" s="147"/>
      <c r="F172" s="147"/>
      <c r="G172" s="147"/>
      <c r="H172" s="147"/>
      <c r="I172" s="147"/>
      <c r="J172" s="147"/>
      <c r="K172" s="148"/>
      <c r="L172" s="147"/>
      <c r="M172" s="147"/>
    </row>
    <row r="173" spans="2:13">
      <c r="B173" s="148"/>
      <c r="C173" s="147"/>
      <c r="D173" s="147"/>
      <c r="E173" s="147"/>
      <c r="F173" s="147"/>
      <c r="G173" s="147"/>
      <c r="H173" s="147"/>
      <c r="I173" s="147"/>
      <c r="J173" s="147"/>
      <c r="K173" s="148"/>
      <c r="L173" s="147"/>
      <c r="M173" s="147"/>
    </row>
    <row r="174" spans="2:13">
      <c r="B174" s="148"/>
      <c r="C174" s="147"/>
      <c r="D174" s="147"/>
      <c r="E174" s="147"/>
      <c r="F174" s="147"/>
      <c r="G174" s="147"/>
      <c r="H174" s="147"/>
      <c r="I174" s="147"/>
      <c r="J174" s="147"/>
      <c r="K174" s="148"/>
      <c r="L174" s="147"/>
      <c r="M174" s="147"/>
    </row>
    <row r="175" spans="2:13">
      <c r="B175" s="148"/>
      <c r="C175" s="147"/>
      <c r="D175" s="147"/>
      <c r="E175" s="147"/>
      <c r="F175" s="147"/>
      <c r="G175" s="147"/>
      <c r="H175" s="147"/>
      <c r="I175" s="147"/>
      <c r="J175" s="147"/>
      <c r="K175" s="148"/>
      <c r="L175" s="147"/>
      <c r="M175" s="147"/>
    </row>
    <row r="176" spans="2:13">
      <c r="B176" s="148"/>
      <c r="C176" s="147"/>
      <c r="D176" s="147"/>
      <c r="E176" s="147"/>
      <c r="F176" s="147"/>
      <c r="G176" s="147"/>
      <c r="H176" s="147"/>
      <c r="I176" s="147"/>
      <c r="J176" s="147"/>
      <c r="K176" s="148"/>
      <c r="L176" s="147"/>
      <c r="M176" s="147"/>
    </row>
    <row r="177" spans="2:13">
      <c r="B177" s="148"/>
      <c r="C177" s="147"/>
      <c r="D177" s="147"/>
      <c r="E177" s="147"/>
      <c r="F177" s="147"/>
      <c r="G177" s="147"/>
      <c r="H177" s="147"/>
      <c r="I177" s="147"/>
      <c r="J177" s="147"/>
      <c r="K177" s="148"/>
      <c r="L177" s="147"/>
      <c r="M177" s="147"/>
    </row>
    <row r="178" spans="2:13">
      <c r="B178" s="148"/>
      <c r="C178" s="147"/>
      <c r="D178" s="147"/>
      <c r="E178" s="147"/>
      <c r="F178" s="147"/>
      <c r="G178" s="147"/>
      <c r="H178" s="147"/>
      <c r="I178" s="147"/>
      <c r="J178" s="147"/>
      <c r="K178" s="148"/>
      <c r="L178" s="147"/>
      <c r="M178" s="147"/>
    </row>
    <row r="179" spans="2:13">
      <c r="B179" s="148"/>
      <c r="C179" s="147"/>
      <c r="D179" s="147"/>
      <c r="E179" s="147"/>
      <c r="F179" s="147"/>
      <c r="G179" s="147"/>
      <c r="H179" s="147"/>
      <c r="I179" s="147"/>
      <c r="J179" s="147"/>
      <c r="K179" s="148"/>
      <c r="L179" s="147"/>
      <c r="M179" s="147"/>
    </row>
    <row r="180" spans="2:13">
      <c r="B180" s="148"/>
      <c r="C180" s="147"/>
      <c r="D180" s="147"/>
      <c r="E180" s="147"/>
      <c r="F180" s="147"/>
      <c r="G180" s="147"/>
      <c r="H180" s="147"/>
      <c r="I180" s="147"/>
      <c r="J180" s="147"/>
      <c r="K180" s="148"/>
      <c r="L180" s="147"/>
      <c r="M180" s="147"/>
    </row>
    <row r="181" spans="2:13">
      <c r="B181" s="148"/>
      <c r="C181" s="147"/>
      <c r="D181" s="147"/>
      <c r="E181" s="147"/>
      <c r="F181" s="147"/>
      <c r="G181" s="147"/>
      <c r="H181" s="147"/>
      <c r="I181" s="147"/>
      <c r="J181" s="147"/>
      <c r="K181" s="148"/>
      <c r="L181" s="147"/>
      <c r="M181" s="147"/>
    </row>
    <row r="182" spans="2:13">
      <c r="B182" s="148"/>
      <c r="C182" s="147"/>
      <c r="D182" s="147"/>
      <c r="E182" s="147"/>
      <c r="F182" s="147"/>
      <c r="G182" s="147"/>
      <c r="H182" s="147"/>
      <c r="I182" s="147"/>
      <c r="J182" s="147"/>
      <c r="K182" s="148"/>
      <c r="L182" s="147"/>
      <c r="M182" s="147"/>
    </row>
    <row r="183" spans="2:13">
      <c r="B183" s="148"/>
      <c r="C183" s="147"/>
      <c r="D183" s="147"/>
      <c r="E183" s="147"/>
      <c r="F183" s="147"/>
      <c r="G183" s="147"/>
      <c r="H183" s="147"/>
      <c r="I183" s="147"/>
      <c r="J183" s="147"/>
      <c r="K183" s="148"/>
      <c r="L183" s="147"/>
      <c r="M183" s="147"/>
    </row>
    <row r="184" spans="2:13">
      <c r="B184" s="148"/>
      <c r="C184" s="147"/>
      <c r="D184" s="147"/>
      <c r="E184" s="147"/>
      <c r="F184" s="147"/>
      <c r="G184" s="147"/>
      <c r="H184" s="147"/>
      <c r="I184" s="147"/>
      <c r="J184" s="147"/>
      <c r="K184" s="148"/>
      <c r="L184" s="147"/>
      <c r="M184" s="147"/>
    </row>
    <row r="185" spans="2:13">
      <c r="B185" s="148"/>
      <c r="C185" s="147"/>
      <c r="D185" s="147"/>
      <c r="E185" s="147"/>
      <c r="F185" s="147"/>
      <c r="G185" s="147"/>
      <c r="H185" s="147"/>
      <c r="I185" s="147"/>
      <c r="J185" s="147"/>
      <c r="K185" s="148"/>
      <c r="L185" s="147"/>
      <c r="M185" s="147"/>
    </row>
    <row r="186" spans="2:13">
      <c r="B186" s="148"/>
      <c r="C186" s="147"/>
      <c r="D186" s="147"/>
      <c r="E186" s="147"/>
      <c r="F186" s="147"/>
      <c r="G186" s="147"/>
      <c r="H186" s="147"/>
      <c r="I186" s="147"/>
      <c r="J186" s="147"/>
      <c r="K186" s="148"/>
      <c r="L186" s="147"/>
      <c r="M186" s="147"/>
    </row>
    <row r="187" spans="2:13">
      <c r="B187" s="148"/>
      <c r="C187" s="147"/>
      <c r="D187" s="147"/>
      <c r="E187" s="147"/>
      <c r="F187" s="147"/>
      <c r="G187" s="147"/>
      <c r="H187" s="147"/>
      <c r="I187" s="147"/>
      <c r="J187" s="147"/>
      <c r="K187" s="148"/>
      <c r="L187" s="147"/>
      <c r="M187" s="147"/>
    </row>
    <row r="188" spans="2:13">
      <c r="B188" s="148"/>
      <c r="C188" s="147"/>
      <c r="D188" s="147"/>
      <c r="E188" s="147"/>
      <c r="F188" s="147"/>
      <c r="G188" s="147"/>
      <c r="H188" s="147"/>
      <c r="I188" s="147"/>
      <c r="J188" s="147"/>
      <c r="K188" s="148"/>
      <c r="L188" s="147"/>
      <c r="M188" s="147"/>
    </row>
    <row r="189" spans="2:13">
      <c r="B189" s="148"/>
      <c r="C189" s="147"/>
      <c r="D189" s="147"/>
      <c r="E189" s="147"/>
      <c r="F189" s="147"/>
      <c r="G189" s="147"/>
      <c r="H189" s="147"/>
      <c r="I189" s="147"/>
      <c r="J189" s="147"/>
      <c r="K189" s="148"/>
      <c r="L189" s="147"/>
      <c r="M189" s="147"/>
    </row>
    <row r="190" spans="2:13">
      <c r="B190" s="148"/>
      <c r="C190" s="147"/>
      <c r="D190" s="147"/>
      <c r="E190" s="147"/>
      <c r="F190" s="147"/>
      <c r="G190" s="147"/>
      <c r="H190" s="147"/>
      <c r="I190" s="147"/>
      <c r="J190" s="147"/>
      <c r="K190" s="148"/>
      <c r="L190" s="147"/>
      <c r="M190" s="147"/>
    </row>
    <row r="191" spans="2:13">
      <c r="B191" s="148"/>
      <c r="C191" s="147"/>
      <c r="D191" s="147"/>
      <c r="E191" s="147"/>
      <c r="F191" s="147"/>
      <c r="G191" s="147"/>
      <c r="H191" s="147"/>
      <c r="I191" s="147"/>
      <c r="J191" s="147"/>
      <c r="K191" s="148"/>
      <c r="L191" s="147"/>
      <c r="M191" s="147"/>
    </row>
    <row r="192" spans="2:13">
      <c r="B192" s="148"/>
      <c r="C192" s="147"/>
      <c r="D192" s="147"/>
      <c r="E192" s="147"/>
      <c r="F192" s="147"/>
      <c r="G192" s="147"/>
      <c r="H192" s="147"/>
      <c r="I192" s="147"/>
      <c r="J192" s="147"/>
      <c r="K192" s="148"/>
      <c r="L192" s="147"/>
      <c r="M192" s="147"/>
    </row>
    <row r="193" spans="2:13">
      <c r="B193" s="148"/>
      <c r="C193" s="147"/>
      <c r="D193" s="147"/>
      <c r="E193" s="147"/>
      <c r="F193" s="147"/>
      <c r="G193" s="147"/>
      <c r="H193" s="147"/>
      <c r="I193" s="147"/>
      <c r="J193" s="147"/>
      <c r="K193" s="148"/>
      <c r="L193" s="147"/>
      <c r="M193" s="147"/>
    </row>
    <row r="194" spans="2:13">
      <c r="B194" s="148"/>
      <c r="C194" s="147"/>
      <c r="D194" s="147"/>
      <c r="E194" s="147"/>
      <c r="F194" s="147"/>
      <c r="G194" s="147"/>
      <c r="H194" s="147"/>
      <c r="I194" s="147"/>
      <c r="J194" s="147"/>
      <c r="K194" s="148"/>
      <c r="L194" s="147"/>
      <c r="M194" s="147"/>
    </row>
    <row r="195" spans="2:13">
      <c r="B195" s="148"/>
      <c r="C195" s="147"/>
      <c r="D195" s="147"/>
      <c r="E195" s="147"/>
      <c r="F195" s="147"/>
      <c r="G195" s="147"/>
      <c r="H195" s="147"/>
      <c r="I195" s="147"/>
      <c r="J195" s="147"/>
      <c r="K195" s="148"/>
      <c r="L195" s="147"/>
      <c r="M195" s="147"/>
    </row>
    <row r="196" spans="2:13">
      <c r="B196" s="148"/>
      <c r="C196" s="147"/>
      <c r="D196" s="147"/>
      <c r="E196" s="147"/>
      <c r="F196" s="147"/>
      <c r="G196" s="147"/>
      <c r="H196" s="147"/>
      <c r="I196" s="147"/>
      <c r="J196" s="147"/>
      <c r="K196" s="148"/>
      <c r="L196" s="147"/>
      <c r="M196" s="147"/>
    </row>
    <row r="197" spans="2:13">
      <c r="B197" s="148"/>
      <c r="C197" s="147"/>
      <c r="D197" s="147"/>
      <c r="E197" s="147"/>
      <c r="F197" s="147"/>
      <c r="G197" s="147"/>
      <c r="H197" s="147"/>
      <c r="I197" s="147"/>
      <c r="J197" s="147"/>
      <c r="K197" s="147"/>
      <c r="L197" s="147"/>
      <c r="M197" s="147"/>
    </row>
    <row r="198" spans="2:13">
      <c r="B198" s="148"/>
      <c r="C198" s="147"/>
      <c r="D198" s="147"/>
      <c r="E198" s="147"/>
      <c r="F198" s="147"/>
      <c r="G198" s="147"/>
      <c r="H198" s="147"/>
      <c r="I198" s="147"/>
      <c r="J198" s="147"/>
      <c r="K198" s="147"/>
      <c r="L198" s="147"/>
      <c r="M198" s="147"/>
    </row>
    <row r="199" spans="2:13">
      <c r="B199" s="148"/>
      <c r="C199" s="147"/>
      <c r="D199" s="147"/>
      <c r="E199" s="147"/>
      <c r="F199" s="147"/>
      <c r="G199" s="147"/>
      <c r="H199" s="147"/>
      <c r="I199" s="147"/>
      <c r="J199" s="147"/>
      <c r="K199" s="147"/>
      <c r="L199" s="147"/>
      <c r="M199" s="147"/>
    </row>
    <row r="200" spans="2:13">
      <c r="B200" s="148"/>
      <c r="C200" s="147"/>
      <c r="D200" s="147"/>
      <c r="E200" s="147"/>
      <c r="F200" s="147"/>
      <c r="G200" s="147"/>
      <c r="H200" s="147"/>
      <c r="I200" s="147"/>
      <c r="J200" s="147"/>
      <c r="K200" s="147"/>
      <c r="L200" s="147"/>
      <c r="M200" s="147"/>
    </row>
    <row r="201" spans="2:13">
      <c r="B201" s="148"/>
      <c r="C201" s="147"/>
      <c r="D201" s="147"/>
      <c r="E201" s="147"/>
      <c r="F201" s="147"/>
      <c r="G201" s="147"/>
      <c r="H201" s="147"/>
      <c r="I201" s="147"/>
      <c r="J201" s="147"/>
      <c r="K201" s="147"/>
      <c r="L201" s="147"/>
      <c r="M201" s="147"/>
    </row>
    <row r="202" spans="2:13">
      <c r="B202" s="148"/>
      <c r="C202" s="147"/>
      <c r="D202" s="147"/>
      <c r="E202" s="147"/>
      <c r="F202" s="147"/>
      <c r="G202" s="147"/>
      <c r="H202" s="147"/>
      <c r="I202" s="147"/>
      <c r="J202" s="147"/>
      <c r="K202" s="147"/>
      <c r="L202" s="147"/>
      <c r="M202" s="147"/>
    </row>
    <row r="203" spans="2:13">
      <c r="B203" s="148"/>
      <c r="C203" s="147"/>
      <c r="D203" s="147"/>
      <c r="E203" s="147"/>
      <c r="F203" s="147"/>
      <c r="G203" s="147"/>
      <c r="H203" s="147"/>
      <c r="I203" s="147"/>
      <c r="J203" s="147"/>
      <c r="K203" s="147"/>
      <c r="L203" s="147"/>
      <c r="M203" s="147"/>
    </row>
    <row r="204" spans="2:13">
      <c r="B204" s="148"/>
      <c r="C204" s="147"/>
      <c r="D204" s="147"/>
      <c r="E204" s="147"/>
      <c r="F204" s="147"/>
      <c r="G204" s="147"/>
      <c r="H204" s="147"/>
      <c r="I204" s="147"/>
      <c r="J204" s="147"/>
      <c r="K204" s="147"/>
      <c r="L204" s="147"/>
      <c r="M204" s="147"/>
    </row>
    <row r="205" spans="2:13">
      <c r="B205" s="148"/>
      <c r="C205" s="147"/>
      <c r="D205" s="147"/>
      <c r="E205" s="147"/>
      <c r="F205" s="147"/>
      <c r="G205" s="147"/>
      <c r="H205" s="147"/>
      <c r="I205" s="147"/>
      <c r="J205" s="147"/>
      <c r="K205" s="147"/>
      <c r="L205" s="147"/>
      <c r="M205" s="147"/>
    </row>
    <row r="206" spans="2:13">
      <c r="B206" s="148"/>
      <c r="C206" s="147"/>
      <c r="D206" s="147"/>
      <c r="E206" s="147"/>
      <c r="F206" s="147"/>
      <c r="G206" s="147"/>
      <c r="H206" s="147"/>
      <c r="I206" s="147"/>
      <c r="J206" s="147"/>
      <c r="K206" s="147"/>
      <c r="L206" s="147"/>
      <c r="M206" s="147"/>
    </row>
    <row r="207" spans="2:13">
      <c r="B207" s="148"/>
      <c r="C207" s="147"/>
      <c r="D207" s="147"/>
      <c r="E207" s="147"/>
      <c r="F207" s="147"/>
      <c r="G207" s="147"/>
      <c r="H207" s="147"/>
      <c r="I207" s="147"/>
      <c r="J207" s="147"/>
      <c r="K207" s="147"/>
      <c r="L207" s="147"/>
      <c r="M207" s="147"/>
    </row>
    <row r="208" spans="2:13">
      <c r="B208" s="148"/>
      <c r="C208" s="147"/>
      <c r="D208" s="147"/>
      <c r="E208" s="147"/>
      <c r="F208" s="147"/>
      <c r="G208" s="147"/>
      <c r="H208" s="147"/>
      <c r="I208" s="147"/>
      <c r="J208" s="147"/>
      <c r="K208" s="147"/>
      <c r="L208" s="147"/>
      <c r="M208" s="147"/>
    </row>
    <row r="209" spans="2:13">
      <c r="B209" s="148"/>
      <c r="C209" s="147"/>
      <c r="D209" s="147"/>
      <c r="E209" s="147"/>
      <c r="F209" s="147"/>
      <c r="G209" s="147"/>
      <c r="H209" s="147"/>
      <c r="I209" s="147"/>
      <c r="J209" s="147"/>
      <c r="K209" s="147"/>
      <c r="L209" s="147"/>
      <c r="M209" s="147"/>
    </row>
    <row r="210" spans="2:13">
      <c r="B210" s="148"/>
      <c r="C210" s="147"/>
      <c r="D210" s="147"/>
      <c r="E210" s="147"/>
      <c r="F210" s="147"/>
      <c r="G210" s="147"/>
      <c r="H210" s="147"/>
      <c r="I210" s="147"/>
      <c r="J210" s="147"/>
      <c r="K210" s="147"/>
      <c r="L210" s="147"/>
      <c r="M210" s="147"/>
    </row>
    <row r="211" spans="2:13">
      <c r="B211" s="148"/>
      <c r="C211" s="147"/>
      <c r="D211" s="147"/>
      <c r="E211" s="147"/>
      <c r="F211" s="147"/>
      <c r="G211" s="147"/>
      <c r="H211" s="147"/>
      <c r="I211" s="147"/>
      <c r="J211" s="147"/>
      <c r="K211" s="147"/>
      <c r="L211" s="147"/>
      <c r="M211" s="147"/>
    </row>
    <row r="212" spans="2:13">
      <c r="B212" s="148"/>
      <c r="C212" s="147"/>
      <c r="D212" s="147"/>
      <c r="E212" s="147"/>
      <c r="F212" s="147"/>
      <c r="G212" s="147"/>
      <c r="H212" s="147"/>
      <c r="I212" s="147"/>
      <c r="J212" s="147"/>
      <c r="K212" s="147"/>
      <c r="L212" s="147"/>
      <c r="M212" s="147"/>
    </row>
    <row r="213" spans="2:13">
      <c r="B213" s="148"/>
      <c r="C213" s="147"/>
      <c r="D213" s="147"/>
      <c r="E213" s="147"/>
      <c r="F213" s="147"/>
      <c r="G213" s="147"/>
      <c r="H213" s="147"/>
      <c r="I213" s="147"/>
      <c r="J213" s="147"/>
      <c r="K213" s="147"/>
      <c r="L213" s="147"/>
      <c r="M213" s="147"/>
    </row>
    <row r="214" spans="2:13">
      <c r="B214" s="148"/>
      <c r="C214" s="147"/>
      <c r="D214" s="147"/>
      <c r="E214" s="147"/>
      <c r="F214" s="147"/>
      <c r="G214" s="147"/>
      <c r="H214" s="147"/>
      <c r="I214" s="147"/>
      <c r="J214" s="147"/>
      <c r="K214" s="147"/>
      <c r="L214" s="147"/>
      <c r="M214" s="147"/>
    </row>
    <row r="215" spans="2:13">
      <c r="B215" s="148"/>
      <c r="C215" s="147"/>
      <c r="D215" s="147"/>
      <c r="E215" s="147"/>
      <c r="F215" s="147"/>
      <c r="G215" s="147"/>
      <c r="H215" s="147"/>
      <c r="I215" s="147"/>
      <c r="J215" s="147"/>
      <c r="K215" s="147"/>
      <c r="L215" s="147"/>
      <c r="M215" s="147"/>
    </row>
    <row r="216" spans="2:13">
      <c r="B216" s="148"/>
      <c r="C216" s="147"/>
      <c r="D216" s="147"/>
      <c r="E216" s="147"/>
      <c r="F216" s="147"/>
      <c r="G216" s="147"/>
      <c r="H216" s="147"/>
      <c r="I216" s="147"/>
      <c r="J216" s="147"/>
      <c r="K216" s="147"/>
      <c r="L216" s="147"/>
      <c r="M216" s="147"/>
    </row>
    <row r="217" spans="2:13">
      <c r="B217" s="148"/>
      <c r="C217" s="147"/>
      <c r="D217" s="147"/>
      <c r="E217" s="147"/>
      <c r="F217" s="147"/>
      <c r="G217" s="147"/>
      <c r="H217" s="147"/>
      <c r="I217" s="147"/>
      <c r="J217" s="147"/>
      <c r="K217" s="147"/>
      <c r="L217" s="147"/>
      <c r="M217" s="147"/>
    </row>
    <row r="218" spans="2:13">
      <c r="B218" s="148"/>
      <c r="C218" s="147"/>
      <c r="D218" s="147"/>
      <c r="E218" s="147"/>
      <c r="F218" s="147"/>
      <c r="G218" s="147"/>
      <c r="H218" s="147"/>
      <c r="I218" s="147"/>
      <c r="J218" s="147"/>
      <c r="K218" s="147"/>
      <c r="L218" s="147"/>
      <c r="M218" s="147"/>
    </row>
    <row r="219" spans="2:13">
      <c r="B219" s="148"/>
      <c r="C219" s="147"/>
      <c r="D219" s="147"/>
      <c r="E219" s="147"/>
      <c r="F219" s="147"/>
      <c r="G219" s="147"/>
      <c r="H219" s="147"/>
      <c r="I219" s="147"/>
      <c r="J219" s="147"/>
      <c r="K219" s="147"/>
      <c r="L219" s="147"/>
      <c r="M219" s="147"/>
    </row>
    <row r="220" spans="2:13">
      <c r="B220" s="148"/>
      <c r="C220" s="147"/>
      <c r="D220" s="147"/>
      <c r="E220" s="147"/>
      <c r="F220" s="147"/>
      <c r="G220" s="147"/>
      <c r="H220" s="147"/>
      <c r="I220" s="147"/>
      <c r="J220" s="147"/>
      <c r="K220" s="147"/>
      <c r="L220" s="147"/>
      <c r="M220" s="147"/>
    </row>
    <row r="221" spans="2:13">
      <c r="B221" s="148"/>
      <c r="C221" s="147"/>
      <c r="D221" s="147"/>
      <c r="E221" s="147"/>
      <c r="F221" s="147"/>
      <c r="G221" s="147"/>
      <c r="H221" s="147"/>
      <c r="I221" s="147"/>
      <c r="J221" s="147"/>
      <c r="K221" s="147"/>
      <c r="L221" s="147"/>
      <c r="M221" s="147"/>
    </row>
    <row r="222" spans="2:13">
      <c r="B222" s="148"/>
      <c r="C222" s="147"/>
      <c r="D222" s="147"/>
      <c r="E222" s="147"/>
      <c r="F222" s="147"/>
      <c r="G222" s="147"/>
      <c r="H222" s="147"/>
      <c r="I222" s="147"/>
      <c r="J222" s="147"/>
      <c r="K222" s="147"/>
      <c r="L222" s="147"/>
      <c r="M222" s="147"/>
    </row>
    <row r="223" spans="2:13">
      <c r="B223" s="148"/>
      <c r="C223" s="147"/>
      <c r="D223" s="147"/>
      <c r="E223" s="147"/>
      <c r="F223" s="147"/>
      <c r="G223" s="147"/>
      <c r="H223" s="147"/>
      <c r="I223" s="147"/>
      <c r="J223" s="147"/>
      <c r="K223" s="147"/>
      <c r="L223" s="147"/>
      <c r="M223" s="147"/>
    </row>
    <row r="224" spans="2:13">
      <c r="B224" s="148"/>
      <c r="C224" s="147"/>
      <c r="D224" s="147"/>
      <c r="E224" s="147"/>
      <c r="F224" s="147"/>
      <c r="G224" s="147"/>
      <c r="H224" s="147"/>
      <c r="I224" s="147"/>
      <c r="J224" s="147"/>
      <c r="K224" s="147"/>
      <c r="L224" s="147"/>
      <c r="M224" s="147"/>
    </row>
    <row r="225" spans="2:13">
      <c r="B225" s="148"/>
      <c r="C225" s="147"/>
      <c r="D225" s="147"/>
      <c r="E225" s="147"/>
      <c r="F225" s="147"/>
      <c r="G225" s="147"/>
      <c r="H225" s="147"/>
      <c r="I225" s="147"/>
      <c r="J225" s="147"/>
      <c r="K225" s="147"/>
      <c r="L225" s="147"/>
      <c r="M225" s="147"/>
    </row>
    <row r="226" spans="2:13">
      <c r="B226" s="148"/>
      <c r="C226" s="147"/>
      <c r="D226" s="147"/>
      <c r="E226" s="147"/>
      <c r="F226" s="147"/>
      <c r="G226" s="147"/>
      <c r="H226" s="147"/>
      <c r="I226" s="147"/>
      <c r="J226" s="147"/>
      <c r="K226" s="147"/>
      <c r="L226" s="147"/>
      <c r="M226" s="147"/>
    </row>
    <row r="227" spans="2:13">
      <c r="B227" s="148"/>
      <c r="C227" s="147"/>
      <c r="D227" s="147"/>
      <c r="E227" s="147"/>
      <c r="F227" s="147"/>
      <c r="G227" s="147"/>
      <c r="H227" s="147"/>
      <c r="I227" s="147"/>
      <c r="J227" s="147"/>
      <c r="K227" s="147"/>
      <c r="L227" s="147"/>
      <c r="M227" s="147"/>
    </row>
    <row r="228" spans="2:13">
      <c r="B228" s="148"/>
      <c r="C228" s="147"/>
      <c r="D228" s="147"/>
      <c r="E228" s="147"/>
      <c r="F228" s="147"/>
      <c r="G228" s="147"/>
      <c r="H228" s="147"/>
      <c r="I228" s="147"/>
      <c r="J228" s="147"/>
      <c r="K228" s="147"/>
      <c r="L228" s="147"/>
      <c r="M228" s="147"/>
    </row>
    <row r="229" spans="2:13">
      <c r="B229" s="148"/>
      <c r="C229" s="147"/>
      <c r="D229" s="147"/>
      <c r="E229" s="147"/>
      <c r="F229" s="147"/>
      <c r="G229" s="147"/>
      <c r="H229" s="147"/>
      <c r="I229" s="147"/>
      <c r="J229" s="147"/>
      <c r="K229" s="147"/>
      <c r="L229" s="147"/>
      <c r="M229" s="147"/>
    </row>
    <row r="230" spans="2:13">
      <c r="B230" s="148"/>
      <c r="C230" s="147"/>
      <c r="D230" s="147"/>
      <c r="E230" s="147"/>
      <c r="F230" s="147"/>
      <c r="G230" s="147"/>
      <c r="H230" s="147"/>
      <c r="I230" s="147"/>
      <c r="J230" s="147"/>
      <c r="K230" s="147"/>
      <c r="L230" s="147"/>
      <c r="M230" s="147"/>
    </row>
    <row r="231" spans="2:13">
      <c r="B231" s="148"/>
      <c r="C231" s="147"/>
      <c r="D231" s="147"/>
      <c r="E231" s="147"/>
      <c r="F231" s="147"/>
      <c r="G231" s="147"/>
      <c r="H231" s="147"/>
      <c r="I231" s="147"/>
      <c r="J231" s="147"/>
      <c r="K231" s="147"/>
      <c r="L231" s="147"/>
      <c r="M231" s="147"/>
    </row>
    <row r="232" spans="2:13">
      <c r="B232" s="148"/>
      <c r="C232" s="147"/>
      <c r="D232" s="147"/>
      <c r="E232" s="147"/>
      <c r="F232" s="147"/>
      <c r="G232" s="147"/>
      <c r="H232" s="147"/>
      <c r="I232" s="147"/>
      <c r="J232" s="147"/>
      <c r="K232" s="147"/>
      <c r="L232" s="147"/>
      <c r="M232" s="147"/>
    </row>
    <row r="233" spans="2:13">
      <c r="B233" s="148"/>
      <c r="C233" s="147"/>
      <c r="D233" s="147"/>
      <c r="E233" s="147"/>
      <c r="F233" s="147"/>
      <c r="G233" s="147"/>
      <c r="H233" s="147"/>
      <c r="I233" s="147"/>
      <c r="J233" s="147"/>
      <c r="K233" s="147"/>
      <c r="L233" s="147"/>
      <c r="M233" s="147"/>
    </row>
    <row r="234" spans="2:13">
      <c r="B234" s="148"/>
      <c r="C234" s="147"/>
      <c r="D234" s="147"/>
      <c r="E234" s="147"/>
      <c r="F234" s="147"/>
      <c r="G234" s="147"/>
      <c r="H234" s="147"/>
      <c r="I234" s="147"/>
      <c r="J234" s="147"/>
      <c r="K234" s="147"/>
      <c r="L234" s="147"/>
      <c r="M234" s="147"/>
    </row>
    <row r="235" spans="2:13">
      <c r="B235" s="148"/>
      <c r="C235" s="147"/>
      <c r="D235" s="147"/>
      <c r="E235" s="147"/>
      <c r="F235" s="147"/>
      <c r="G235" s="147"/>
      <c r="H235" s="147"/>
      <c r="I235" s="147"/>
      <c r="J235" s="147"/>
      <c r="K235" s="147"/>
      <c r="L235" s="147"/>
      <c r="M235" s="147"/>
    </row>
    <row r="236" spans="2:13">
      <c r="B236" s="148"/>
      <c r="C236" s="147"/>
      <c r="D236" s="147"/>
      <c r="E236" s="147"/>
      <c r="F236" s="147"/>
      <c r="G236" s="147"/>
      <c r="H236" s="147"/>
      <c r="I236" s="147"/>
      <c r="J236" s="147"/>
      <c r="K236" s="147"/>
      <c r="L236" s="147"/>
      <c r="M236" s="147"/>
    </row>
    <row r="237" spans="2:13">
      <c r="B237" s="148"/>
      <c r="C237" s="147"/>
      <c r="D237" s="147"/>
      <c r="E237" s="147"/>
      <c r="F237" s="147"/>
      <c r="G237" s="147"/>
      <c r="H237" s="147"/>
      <c r="I237" s="147"/>
      <c r="J237" s="147"/>
      <c r="K237" s="147"/>
      <c r="L237" s="147"/>
      <c r="M237" s="147"/>
    </row>
    <row r="238" spans="2:13">
      <c r="B238" s="148"/>
      <c r="C238" s="147"/>
      <c r="D238" s="147"/>
      <c r="E238" s="147"/>
      <c r="F238" s="147"/>
      <c r="G238" s="147"/>
      <c r="H238" s="147"/>
      <c r="I238" s="147"/>
      <c r="J238" s="147"/>
      <c r="K238" s="147"/>
      <c r="L238" s="147"/>
      <c r="M238" s="147"/>
    </row>
    <row r="239" spans="2:13">
      <c r="B239" s="148"/>
      <c r="C239" s="147"/>
      <c r="D239" s="147"/>
      <c r="E239" s="147"/>
      <c r="F239" s="147"/>
      <c r="G239" s="147"/>
      <c r="H239" s="147"/>
      <c r="I239" s="147"/>
      <c r="J239" s="147"/>
      <c r="K239" s="147"/>
      <c r="L239" s="147"/>
      <c r="M239" s="147"/>
    </row>
    <row r="240" spans="2:13">
      <c r="B240" s="148"/>
      <c r="C240" s="147"/>
      <c r="D240" s="147"/>
      <c r="E240" s="147"/>
      <c r="F240" s="147"/>
      <c r="G240" s="147"/>
      <c r="H240" s="147"/>
      <c r="I240" s="147"/>
      <c r="J240" s="147"/>
      <c r="K240" s="147"/>
      <c r="L240" s="147"/>
      <c r="M240" s="147"/>
    </row>
    <row r="241" spans="2:13">
      <c r="B241" s="148"/>
      <c r="C241" s="147"/>
      <c r="D241" s="147"/>
      <c r="E241" s="147"/>
      <c r="F241" s="147"/>
      <c r="G241" s="147"/>
      <c r="H241" s="147"/>
      <c r="I241" s="147"/>
      <c r="J241" s="147"/>
      <c r="K241" s="147"/>
      <c r="L241" s="147"/>
      <c r="M241" s="147"/>
    </row>
    <row r="242" spans="2:13">
      <c r="B242" s="148"/>
      <c r="C242" s="147"/>
      <c r="D242" s="147"/>
      <c r="E242" s="147"/>
      <c r="F242" s="147"/>
      <c r="G242" s="147"/>
      <c r="H242" s="147"/>
      <c r="I242" s="147"/>
      <c r="J242" s="147"/>
      <c r="K242" s="147"/>
      <c r="L242" s="147"/>
      <c r="M242" s="147"/>
    </row>
    <row r="243" spans="2:13">
      <c r="B243" s="148"/>
      <c r="C243" s="147"/>
      <c r="D243" s="147"/>
      <c r="E243" s="147"/>
      <c r="F243" s="147"/>
      <c r="G243" s="147"/>
      <c r="H243" s="147"/>
      <c r="I243" s="147"/>
      <c r="J243" s="147"/>
      <c r="K243" s="147"/>
      <c r="L243" s="147"/>
      <c r="M243" s="147"/>
    </row>
    <row r="244" spans="2:13">
      <c r="B244" s="148"/>
      <c r="C244" s="147"/>
      <c r="D244" s="147"/>
      <c r="E244" s="147"/>
      <c r="F244" s="147"/>
      <c r="G244" s="147"/>
      <c r="H244" s="147"/>
      <c r="I244" s="147"/>
      <c r="J244" s="147"/>
      <c r="K244" s="147"/>
      <c r="L244" s="147"/>
      <c r="M244" s="147"/>
    </row>
    <row r="245" spans="2:13">
      <c r="B245" s="148"/>
      <c r="C245" s="147"/>
      <c r="D245" s="147"/>
      <c r="E245" s="147"/>
      <c r="F245" s="147"/>
      <c r="G245" s="147"/>
      <c r="H245" s="147"/>
      <c r="I245" s="147"/>
      <c r="J245" s="147"/>
      <c r="K245" s="147"/>
      <c r="L245" s="147"/>
      <c r="M245" s="147"/>
    </row>
    <row r="246" spans="2:13">
      <c r="B246" s="148"/>
      <c r="C246" s="147"/>
      <c r="D246" s="147"/>
      <c r="E246" s="147"/>
      <c r="F246" s="147"/>
      <c r="G246" s="147"/>
      <c r="H246" s="147"/>
      <c r="I246" s="147"/>
      <c r="J246" s="147"/>
      <c r="K246" s="147"/>
      <c r="L246" s="147"/>
      <c r="M246" s="147"/>
    </row>
    <row r="247" spans="2:13">
      <c r="B247" s="148"/>
      <c r="C247" s="147"/>
      <c r="D247" s="147"/>
      <c r="E247" s="147"/>
      <c r="F247" s="147"/>
      <c r="G247" s="147"/>
      <c r="H247" s="147"/>
      <c r="I247" s="147"/>
      <c r="J247" s="147"/>
      <c r="K247" s="147"/>
      <c r="L247" s="147"/>
      <c r="M247" s="147"/>
    </row>
    <row r="248" spans="2:13">
      <c r="B248" s="148"/>
      <c r="C248" s="147"/>
      <c r="D248" s="147"/>
      <c r="E248" s="147"/>
      <c r="F248" s="147"/>
      <c r="G248" s="147"/>
      <c r="H248" s="147"/>
      <c r="I248" s="147"/>
      <c r="J248" s="147"/>
      <c r="K248" s="147"/>
      <c r="L248" s="147"/>
      <c r="M248" s="147"/>
    </row>
    <row r="249" spans="2:13">
      <c r="B249" s="148"/>
      <c r="C249" s="147"/>
      <c r="D249" s="147"/>
      <c r="E249" s="147"/>
      <c r="F249" s="147"/>
      <c r="G249" s="147"/>
      <c r="H249" s="147"/>
      <c r="I249" s="147"/>
      <c r="J249" s="147"/>
      <c r="K249" s="147"/>
      <c r="L249" s="147"/>
      <c r="M249" s="147"/>
    </row>
    <row r="250" spans="2:13">
      <c r="B250" s="148"/>
      <c r="C250" s="147"/>
      <c r="D250" s="147"/>
      <c r="E250" s="147"/>
      <c r="F250" s="147"/>
      <c r="G250" s="147"/>
      <c r="H250" s="147"/>
      <c r="I250" s="147"/>
      <c r="J250" s="147"/>
      <c r="K250" s="147"/>
      <c r="L250" s="147"/>
      <c r="M250" s="147"/>
    </row>
    <row r="251" spans="2:13">
      <c r="B251" s="148"/>
      <c r="C251" s="147"/>
      <c r="D251" s="147"/>
      <c r="E251" s="147"/>
      <c r="F251" s="147"/>
      <c r="G251" s="147"/>
      <c r="H251" s="147"/>
      <c r="I251" s="147"/>
      <c r="J251" s="147"/>
      <c r="K251" s="147"/>
      <c r="L251" s="147"/>
      <c r="M251" s="147"/>
    </row>
    <row r="252" spans="2:13">
      <c r="B252" s="148"/>
      <c r="C252" s="147"/>
      <c r="D252" s="147"/>
      <c r="E252" s="147"/>
      <c r="F252" s="147"/>
      <c r="G252" s="147"/>
      <c r="H252" s="147"/>
      <c r="I252" s="147"/>
      <c r="J252" s="147"/>
      <c r="K252" s="147"/>
      <c r="L252" s="147"/>
      <c r="M252" s="147"/>
    </row>
    <row r="253" spans="2:13">
      <c r="B253" s="148"/>
      <c r="C253" s="147"/>
      <c r="D253" s="147"/>
      <c r="E253" s="147"/>
      <c r="F253" s="147"/>
      <c r="G253" s="147"/>
      <c r="H253" s="147"/>
      <c r="I253" s="147"/>
      <c r="J253" s="147"/>
      <c r="K253" s="147"/>
      <c r="L253" s="147"/>
      <c r="M253" s="147"/>
    </row>
    <row r="254" spans="2:13">
      <c r="B254" s="148"/>
      <c r="C254" s="147"/>
      <c r="D254" s="147"/>
      <c r="E254" s="147"/>
      <c r="F254" s="147"/>
      <c r="G254" s="147"/>
      <c r="H254" s="147"/>
      <c r="I254" s="147"/>
      <c r="J254" s="147"/>
      <c r="K254" s="147"/>
      <c r="L254" s="147"/>
      <c r="M254" s="147"/>
    </row>
    <row r="255" spans="2:13">
      <c r="B255" s="148"/>
      <c r="C255" s="147"/>
      <c r="D255" s="147"/>
      <c r="E255" s="147"/>
      <c r="F255" s="147"/>
      <c r="G255" s="147"/>
      <c r="H255" s="147"/>
      <c r="I255" s="147"/>
      <c r="J255" s="147"/>
      <c r="K255" s="147"/>
      <c r="L255" s="147"/>
      <c r="M255" s="147"/>
    </row>
    <row r="256" spans="2:13">
      <c r="B256" s="148"/>
      <c r="C256" s="147"/>
      <c r="D256" s="147"/>
      <c r="E256" s="147"/>
      <c r="F256" s="147"/>
      <c r="G256" s="147"/>
      <c r="H256" s="147"/>
      <c r="I256" s="147"/>
      <c r="J256" s="147"/>
      <c r="K256" s="147"/>
      <c r="L256" s="147"/>
      <c r="M256" s="147"/>
    </row>
    <row r="257" spans="2:13">
      <c r="B257" s="148"/>
      <c r="C257" s="147"/>
      <c r="D257" s="147"/>
      <c r="E257" s="147"/>
      <c r="F257" s="147"/>
      <c r="G257" s="147"/>
      <c r="H257" s="147"/>
      <c r="I257" s="147"/>
      <c r="J257" s="147"/>
      <c r="K257" s="147"/>
      <c r="L257" s="147"/>
      <c r="M257" s="147"/>
    </row>
    <row r="258" spans="2:13">
      <c r="B258" s="148"/>
      <c r="C258" s="147"/>
      <c r="D258" s="147"/>
      <c r="E258" s="147"/>
      <c r="F258" s="147"/>
      <c r="G258" s="147"/>
      <c r="H258" s="147"/>
      <c r="I258" s="147"/>
      <c r="J258" s="147"/>
      <c r="K258" s="147"/>
      <c r="L258" s="147"/>
      <c r="M258" s="147"/>
    </row>
    <row r="259" spans="2:13">
      <c r="B259" s="148"/>
      <c r="C259" s="147"/>
      <c r="D259" s="147"/>
      <c r="E259" s="147"/>
      <c r="F259" s="147"/>
      <c r="G259" s="147"/>
      <c r="H259" s="147"/>
      <c r="I259" s="147"/>
      <c r="J259" s="147"/>
      <c r="K259" s="147"/>
      <c r="L259" s="147"/>
      <c r="M259" s="147"/>
    </row>
    <row r="260" spans="2:13">
      <c r="B260" s="148"/>
      <c r="C260" s="147"/>
      <c r="D260" s="147"/>
      <c r="E260" s="147"/>
      <c r="F260" s="147"/>
      <c r="G260" s="147"/>
      <c r="H260" s="147"/>
      <c r="I260" s="147"/>
      <c r="J260" s="147"/>
      <c r="K260" s="147"/>
      <c r="L260" s="147"/>
      <c r="M260" s="147"/>
    </row>
    <row r="261" spans="2:13">
      <c r="B261" s="148"/>
      <c r="C261" s="147"/>
      <c r="D261" s="147"/>
      <c r="E261" s="147"/>
      <c r="F261" s="147"/>
      <c r="G261" s="147"/>
      <c r="H261" s="147"/>
      <c r="I261" s="147"/>
      <c r="J261" s="147"/>
      <c r="K261" s="147"/>
      <c r="L261" s="147"/>
      <c r="M261" s="147"/>
    </row>
    <row r="262" spans="2:13">
      <c r="B262" s="148"/>
      <c r="C262" s="147"/>
      <c r="D262" s="147"/>
      <c r="E262" s="147"/>
      <c r="F262" s="147"/>
      <c r="G262" s="147"/>
      <c r="H262" s="147"/>
      <c r="I262" s="147"/>
      <c r="J262" s="147"/>
      <c r="K262" s="147"/>
      <c r="L262" s="147"/>
      <c r="M262" s="147"/>
    </row>
    <row r="263" spans="2:13">
      <c r="B263" s="148"/>
      <c r="C263" s="147"/>
      <c r="D263" s="147"/>
      <c r="E263" s="147"/>
      <c r="F263" s="147"/>
      <c r="G263" s="147"/>
      <c r="H263" s="147"/>
      <c r="I263" s="147"/>
      <c r="J263" s="147"/>
      <c r="K263" s="147"/>
      <c r="L263" s="147"/>
      <c r="M263" s="147"/>
    </row>
    <row r="264" spans="2:13">
      <c r="B264" s="148"/>
      <c r="C264" s="147"/>
      <c r="D264" s="147"/>
      <c r="E264" s="147"/>
      <c r="F264" s="147"/>
      <c r="G264" s="147"/>
      <c r="H264" s="147"/>
      <c r="I264" s="147"/>
      <c r="J264" s="147"/>
      <c r="K264" s="147"/>
      <c r="L264" s="147"/>
      <c r="M264" s="147"/>
    </row>
    <row r="265" spans="2:13">
      <c r="B265" s="148"/>
      <c r="C265" s="147"/>
      <c r="D265" s="147"/>
      <c r="E265" s="147"/>
      <c r="F265" s="147"/>
      <c r="G265" s="147"/>
      <c r="H265" s="147"/>
      <c r="I265" s="147"/>
      <c r="J265" s="147"/>
      <c r="K265" s="147"/>
      <c r="L265" s="147"/>
      <c r="M265" s="147"/>
    </row>
    <row r="266" spans="2:13">
      <c r="B266" s="148"/>
      <c r="C266" s="147"/>
      <c r="D266" s="147"/>
      <c r="E266" s="147"/>
      <c r="F266" s="147"/>
      <c r="G266" s="147"/>
      <c r="H266" s="147"/>
      <c r="I266" s="147"/>
      <c r="J266" s="147"/>
      <c r="K266" s="147"/>
      <c r="L266" s="147"/>
      <c r="M266" s="147"/>
    </row>
    <row r="267" spans="2:13">
      <c r="B267" s="148"/>
      <c r="C267" s="147"/>
      <c r="D267" s="147"/>
      <c r="E267" s="147"/>
      <c r="F267" s="147"/>
      <c r="G267" s="147"/>
      <c r="H267" s="147"/>
      <c r="I267" s="147"/>
      <c r="J267" s="147"/>
      <c r="K267" s="147"/>
      <c r="L267" s="147"/>
      <c r="M267" s="147"/>
    </row>
    <row r="268" spans="2:13">
      <c r="B268" s="148"/>
      <c r="C268" s="147"/>
      <c r="D268" s="147"/>
      <c r="E268" s="147"/>
      <c r="F268" s="147"/>
      <c r="G268" s="147"/>
      <c r="H268" s="147"/>
      <c r="I268" s="147"/>
      <c r="J268" s="147"/>
      <c r="K268" s="147"/>
      <c r="L268" s="147"/>
      <c r="M268" s="147"/>
    </row>
    <row r="269" spans="2:13">
      <c r="B269" s="148"/>
      <c r="C269" s="147"/>
      <c r="D269" s="147"/>
      <c r="E269" s="147"/>
      <c r="F269" s="147"/>
      <c r="G269" s="147"/>
      <c r="H269" s="147"/>
      <c r="I269" s="147"/>
      <c r="J269" s="147"/>
      <c r="K269" s="147"/>
      <c r="L269" s="147"/>
      <c r="M269" s="147"/>
    </row>
    <row r="270" spans="2:13">
      <c r="B270" s="148"/>
      <c r="C270" s="147"/>
      <c r="D270" s="147"/>
      <c r="E270" s="147"/>
      <c r="F270" s="147"/>
      <c r="G270" s="147"/>
      <c r="H270" s="147"/>
      <c r="I270" s="147"/>
      <c r="J270" s="147"/>
      <c r="K270" s="147"/>
      <c r="L270" s="147"/>
      <c r="M270" s="147"/>
    </row>
    <row r="271" spans="2:13">
      <c r="B271" s="148"/>
      <c r="C271" s="147"/>
      <c r="D271" s="147"/>
      <c r="E271" s="147"/>
      <c r="F271" s="147"/>
      <c r="G271" s="147"/>
      <c r="H271" s="147"/>
      <c r="I271" s="147"/>
      <c r="J271" s="147"/>
      <c r="K271" s="147"/>
      <c r="L271" s="147"/>
      <c r="M271" s="147"/>
    </row>
    <row r="272" spans="2:13">
      <c r="B272" s="148"/>
      <c r="C272" s="147"/>
      <c r="D272" s="147"/>
      <c r="E272" s="147"/>
      <c r="F272" s="147"/>
      <c r="G272" s="147"/>
      <c r="H272" s="147"/>
      <c r="I272" s="147"/>
      <c r="J272" s="147"/>
      <c r="K272" s="147"/>
      <c r="L272" s="147"/>
      <c r="M272" s="147"/>
    </row>
    <row r="273" spans="2:13">
      <c r="B273" s="148"/>
      <c r="C273" s="147"/>
      <c r="D273" s="147"/>
      <c r="E273" s="147"/>
      <c r="F273" s="147"/>
      <c r="G273" s="147"/>
      <c r="H273" s="147"/>
      <c r="I273" s="147"/>
      <c r="J273" s="147"/>
      <c r="K273" s="147"/>
      <c r="L273" s="147"/>
      <c r="M273" s="147"/>
    </row>
    <row r="274" spans="2:13">
      <c r="B274" s="148"/>
      <c r="C274" s="147"/>
      <c r="D274" s="147"/>
      <c r="E274" s="147"/>
      <c r="F274" s="147"/>
      <c r="G274" s="147"/>
      <c r="H274" s="147"/>
      <c r="I274" s="147"/>
      <c r="J274" s="147"/>
      <c r="K274" s="147"/>
      <c r="L274" s="147"/>
      <c r="M274" s="147"/>
    </row>
    <row r="275" spans="2:13">
      <c r="B275" s="148"/>
      <c r="C275" s="147"/>
      <c r="D275" s="147"/>
      <c r="E275" s="147"/>
      <c r="F275" s="147"/>
      <c r="G275" s="147"/>
      <c r="H275" s="147"/>
      <c r="I275" s="147"/>
      <c r="J275" s="147"/>
      <c r="K275" s="147"/>
      <c r="L275" s="147"/>
      <c r="M275" s="147"/>
    </row>
    <row r="276" spans="2:13">
      <c r="B276" s="148"/>
      <c r="C276" s="147"/>
      <c r="D276" s="147"/>
      <c r="E276" s="147"/>
      <c r="F276" s="147"/>
      <c r="G276" s="147"/>
      <c r="H276" s="147"/>
      <c r="I276" s="147"/>
      <c r="J276" s="147"/>
      <c r="K276" s="147"/>
      <c r="L276" s="147"/>
      <c r="M276" s="147"/>
    </row>
    <row r="277" spans="2:13">
      <c r="B277" s="148"/>
      <c r="C277" s="147"/>
      <c r="D277" s="147"/>
      <c r="E277" s="147"/>
      <c r="F277" s="147"/>
      <c r="G277" s="147"/>
      <c r="H277" s="147"/>
      <c r="I277" s="147"/>
      <c r="J277" s="147"/>
      <c r="K277" s="147"/>
      <c r="L277" s="147"/>
      <c r="M277" s="147"/>
    </row>
    <row r="278" spans="2:13">
      <c r="B278" s="148"/>
      <c r="C278" s="147"/>
      <c r="D278" s="147"/>
      <c r="E278" s="147"/>
      <c r="F278" s="147"/>
      <c r="G278" s="147"/>
      <c r="H278" s="147"/>
      <c r="I278" s="147"/>
      <c r="J278" s="147"/>
      <c r="K278" s="147"/>
      <c r="L278" s="147"/>
      <c r="M278" s="147"/>
    </row>
    <row r="279" spans="2:13">
      <c r="B279" s="148"/>
      <c r="C279" s="147"/>
      <c r="D279" s="147"/>
      <c r="E279" s="147"/>
      <c r="F279" s="147"/>
      <c r="G279" s="147"/>
      <c r="H279" s="147"/>
      <c r="I279" s="147"/>
      <c r="J279" s="147"/>
      <c r="K279" s="147"/>
      <c r="L279" s="147"/>
      <c r="M279" s="147"/>
    </row>
    <row r="280" spans="2:13">
      <c r="B280" s="148"/>
      <c r="C280" s="147"/>
      <c r="D280" s="147"/>
      <c r="E280" s="147"/>
      <c r="F280" s="147"/>
      <c r="G280" s="147"/>
      <c r="H280" s="147"/>
      <c r="I280" s="147"/>
      <c r="J280" s="147"/>
      <c r="K280" s="147"/>
      <c r="L280" s="147"/>
      <c r="M280" s="147"/>
    </row>
    <row r="281" spans="2:13">
      <c r="B281" s="148"/>
      <c r="C281" s="147"/>
      <c r="D281" s="147"/>
      <c r="E281" s="147"/>
      <c r="F281" s="147"/>
      <c r="G281" s="147"/>
      <c r="H281" s="147"/>
      <c r="I281" s="147"/>
      <c r="J281" s="147"/>
      <c r="K281" s="147"/>
      <c r="L281" s="147"/>
      <c r="M281" s="147"/>
    </row>
    <row r="282" spans="2:13">
      <c r="B282" s="148"/>
      <c r="C282" s="147"/>
      <c r="D282" s="147"/>
      <c r="E282" s="147"/>
      <c r="F282" s="147"/>
      <c r="G282" s="147"/>
      <c r="H282" s="147"/>
      <c r="I282" s="147"/>
      <c r="J282" s="147"/>
      <c r="K282" s="147"/>
      <c r="L282" s="147"/>
      <c r="M282" s="147"/>
    </row>
    <row r="283" spans="2:13">
      <c r="B283" s="148"/>
      <c r="C283" s="147"/>
      <c r="D283" s="147"/>
      <c r="E283" s="147"/>
      <c r="F283" s="147"/>
      <c r="G283" s="147"/>
      <c r="H283" s="147"/>
      <c r="I283" s="147"/>
      <c r="J283" s="147"/>
      <c r="K283" s="147"/>
      <c r="L283" s="147"/>
      <c r="M283" s="147"/>
    </row>
    <row r="284" spans="2:13">
      <c r="B284" s="148"/>
      <c r="C284" s="147"/>
      <c r="D284" s="147"/>
      <c r="E284" s="147"/>
      <c r="F284" s="147"/>
      <c r="G284" s="147"/>
      <c r="H284" s="147"/>
      <c r="I284" s="147"/>
      <c r="J284" s="147"/>
      <c r="K284" s="147"/>
      <c r="L284" s="147"/>
      <c r="M284" s="147"/>
    </row>
    <row r="285" spans="2:13">
      <c r="B285" s="148"/>
      <c r="C285" s="147"/>
      <c r="D285" s="147"/>
      <c r="E285" s="147"/>
      <c r="F285" s="147"/>
      <c r="G285" s="147"/>
      <c r="H285" s="147"/>
      <c r="I285" s="147"/>
      <c r="J285" s="147"/>
      <c r="K285" s="147"/>
      <c r="L285" s="147"/>
      <c r="M285" s="147"/>
    </row>
    <row r="286" spans="2:13">
      <c r="B286" s="148"/>
      <c r="C286" s="147"/>
      <c r="D286" s="147"/>
      <c r="E286" s="147"/>
      <c r="F286" s="147"/>
      <c r="G286" s="147"/>
      <c r="H286" s="147"/>
      <c r="I286" s="147"/>
      <c r="J286" s="147"/>
      <c r="K286" s="147"/>
      <c r="L286" s="147"/>
      <c r="M286" s="147"/>
    </row>
    <row r="287" spans="2:13">
      <c r="B287" s="148"/>
      <c r="C287" s="147"/>
      <c r="D287" s="147"/>
      <c r="E287" s="147"/>
      <c r="F287" s="147"/>
      <c r="G287" s="147"/>
      <c r="H287" s="147"/>
      <c r="I287" s="147"/>
      <c r="J287" s="147"/>
      <c r="K287" s="147"/>
      <c r="L287" s="147"/>
      <c r="M287" s="147"/>
    </row>
    <row r="288" spans="2:13">
      <c r="B288" s="148"/>
      <c r="C288" s="147"/>
      <c r="D288" s="147"/>
      <c r="E288" s="147"/>
      <c r="F288" s="147"/>
      <c r="G288" s="147"/>
      <c r="H288" s="147"/>
      <c r="I288" s="147"/>
      <c r="J288" s="147"/>
      <c r="K288" s="147"/>
      <c r="L288" s="147"/>
      <c r="M288" s="147"/>
    </row>
    <row r="289" spans="2:13">
      <c r="B289" s="148"/>
      <c r="C289" s="147"/>
      <c r="D289" s="147"/>
      <c r="E289" s="147"/>
      <c r="F289" s="147"/>
      <c r="G289" s="147"/>
      <c r="H289" s="147"/>
      <c r="I289" s="147"/>
      <c r="J289" s="147"/>
      <c r="K289" s="147"/>
      <c r="L289" s="147"/>
      <c r="M289" s="147"/>
    </row>
    <row r="290" spans="2:13">
      <c r="B290" s="148"/>
      <c r="C290" s="147"/>
      <c r="D290" s="147"/>
      <c r="E290" s="147"/>
      <c r="F290" s="147"/>
      <c r="G290" s="147"/>
      <c r="H290" s="147"/>
      <c r="I290" s="147"/>
      <c r="J290" s="147"/>
      <c r="K290" s="147"/>
      <c r="L290" s="147"/>
      <c r="M290" s="147"/>
    </row>
    <row r="291" spans="2:13">
      <c r="B291" s="148"/>
      <c r="C291" s="147"/>
      <c r="D291" s="147"/>
      <c r="E291" s="147"/>
      <c r="F291" s="147"/>
      <c r="G291" s="147"/>
      <c r="H291" s="147"/>
      <c r="I291" s="147"/>
      <c r="J291" s="147"/>
      <c r="K291" s="147"/>
      <c r="L291" s="147"/>
      <c r="M291" s="147"/>
    </row>
    <row r="292" spans="2:13">
      <c r="B292" s="148"/>
      <c r="C292" s="147"/>
      <c r="D292" s="147"/>
      <c r="E292" s="147"/>
      <c r="F292" s="147"/>
      <c r="G292" s="147"/>
      <c r="H292" s="147"/>
      <c r="I292" s="147"/>
      <c r="J292" s="147"/>
      <c r="K292" s="147"/>
      <c r="L292" s="147"/>
      <c r="M292" s="147"/>
    </row>
    <row r="293" spans="2:13">
      <c r="B293" s="148"/>
      <c r="C293" s="147"/>
      <c r="D293" s="147"/>
      <c r="E293" s="147"/>
      <c r="F293" s="147"/>
      <c r="G293" s="147"/>
      <c r="H293" s="147"/>
      <c r="I293" s="147"/>
      <c r="J293" s="147"/>
      <c r="K293" s="147"/>
      <c r="L293" s="147"/>
      <c r="M293" s="147"/>
    </row>
    <row r="294" spans="2:13">
      <c r="B294" s="148"/>
      <c r="C294" s="147"/>
      <c r="D294" s="147"/>
      <c r="E294" s="147"/>
      <c r="F294" s="147"/>
      <c r="G294" s="147"/>
      <c r="H294" s="147"/>
      <c r="I294" s="147"/>
      <c r="J294" s="147"/>
      <c r="K294" s="147"/>
      <c r="L294" s="147"/>
      <c r="M294" s="147"/>
    </row>
    <row r="295" spans="2:13">
      <c r="B295" s="148"/>
      <c r="C295" s="147"/>
      <c r="D295" s="147"/>
      <c r="E295" s="147"/>
      <c r="F295" s="147"/>
      <c r="G295" s="147"/>
      <c r="H295" s="147"/>
      <c r="I295" s="147"/>
      <c r="J295" s="147"/>
      <c r="K295" s="147"/>
      <c r="L295" s="147"/>
      <c r="M295" s="147"/>
    </row>
    <row r="296" spans="2:13">
      <c r="B296" s="148"/>
      <c r="C296" s="147"/>
      <c r="D296" s="147"/>
      <c r="E296" s="147"/>
      <c r="F296" s="147"/>
      <c r="G296" s="147"/>
      <c r="H296" s="147"/>
      <c r="I296" s="147"/>
      <c r="J296" s="147"/>
      <c r="K296" s="147"/>
      <c r="L296" s="147"/>
      <c r="M296" s="147"/>
    </row>
    <row r="297" spans="2:13">
      <c r="B297" s="148"/>
      <c r="C297" s="147"/>
      <c r="D297" s="147"/>
      <c r="E297" s="147"/>
      <c r="F297" s="147"/>
      <c r="G297" s="147"/>
      <c r="H297" s="147"/>
      <c r="I297" s="147"/>
      <c r="J297" s="147"/>
      <c r="K297" s="147"/>
      <c r="L297" s="147"/>
      <c r="M297" s="147"/>
    </row>
    <row r="298" spans="2:13">
      <c r="B298" s="148"/>
      <c r="C298" s="147"/>
      <c r="D298" s="147"/>
      <c r="E298" s="147"/>
      <c r="F298" s="147"/>
      <c r="G298" s="147"/>
      <c r="H298" s="147"/>
      <c r="I298" s="147"/>
      <c r="J298" s="147"/>
      <c r="K298" s="147"/>
      <c r="L298" s="147"/>
      <c r="M298" s="147"/>
    </row>
    <row r="299" spans="2:13">
      <c r="B299" s="148"/>
      <c r="C299" s="147"/>
      <c r="D299" s="147"/>
      <c r="E299" s="147"/>
      <c r="F299" s="147"/>
      <c r="G299" s="147"/>
      <c r="H299" s="147"/>
      <c r="I299" s="147"/>
      <c r="J299" s="147"/>
      <c r="K299" s="147"/>
      <c r="L299" s="147"/>
      <c r="M299" s="147"/>
    </row>
    <row r="300" spans="2:13">
      <c r="B300" s="148"/>
      <c r="C300" s="147"/>
      <c r="D300" s="147"/>
      <c r="E300" s="147"/>
      <c r="F300" s="147"/>
      <c r="G300" s="147"/>
      <c r="H300" s="147"/>
      <c r="I300" s="147"/>
      <c r="J300" s="147"/>
      <c r="K300" s="147"/>
      <c r="L300" s="147"/>
      <c r="M300" s="147"/>
    </row>
    <row r="301" spans="2:13">
      <c r="B301" s="148"/>
      <c r="C301" s="147"/>
      <c r="D301" s="147"/>
      <c r="E301" s="147"/>
      <c r="F301" s="147"/>
      <c r="G301" s="147"/>
      <c r="H301" s="147"/>
      <c r="I301" s="147"/>
      <c r="J301" s="147"/>
      <c r="K301" s="147"/>
      <c r="L301" s="147"/>
      <c r="M301" s="147"/>
    </row>
    <row r="302" spans="2:13">
      <c r="B302" s="148"/>
      <c r="C302" s="147"/>
      <c r="D302" s="147"/>
      <c r="E302" s="147"/>
      <c r="F302" s="147"/>
      <c r="G302" s="147"/>
      <c r="H302" s="147"/>
      <c r="I302" s="147"/>
      <c r="J302" s="147"/>
      <c r="K302" s="147"/>
      <c r="L302" s="147"/>
      <c r="M302" s="147"/>
    </row>
    <row r="303" spans="2:13">
      <c r="B303" s="148"/>
      <c r="C303" s="147"/>
      <c r="D303" s="147"/>
      <c r="E303" s="147"/>
      <c r="F303" s="147"/>
      <c r="G303" s="147"/>
      <c r="H303" s="147"/>
      <c r="I303" s="147"/>
      <c r="J303" s="147"/>
      <c r="K303" s="147"/>
      <c r="L303" s="147"/>
      <c r="M303" s="147"/>
    </row>
    <row r="304" spans="2:13">
      <c r="B304" s="148"/>
      <c r="C304" s="147"/>
      <c r="D304" s="147"/>
      <c r="E304" s="147"/>
      <c r="F304" s="147"/>
      <c r="G304" s="147"/>
      <c r="H304" s="147"/>
      <c r="I304" s="147"/>
      <c r="J304" s="147"/>
      <c r="K304" s="147"/>
      <c r="L304" s="147"/>
      <c r="M304" s="147"/>
    </row>
    <row r="305" spans="2:13">
      <c r="B305" s="148"/>
      <c r="C305" s="147"/>
      <c r="D305" s="147"/>
      <c r="E305" s="147"/>
      <c r="F305" s="147"/>
      <c r="G305" s="147"/>
      <c r="H305" s="147"/>
      <c r="I305" s="147"/>
      <c r="J305" s="147"/>
      <c r="K305" s="147"/>
      <c r="L305" s="147"/>
      <c r="M305" s="147"/>
    </row>
    <row r="306" spans="2:13">
      <c r="B306" s="148"/>
      <c r="C306" s="147"/>
      <c r="D306" s="147"/>
      <c r="E306" s="147"/>
      <c r="F306" s="147"/>
      <c r="G306" s="147"/>
      <c r="H306" s="147"/>
      <c r="I306" s="147"/>
      <c r="J306" s="147"/>
      <c r="K306" s="147"/>
      <c r="L306" s="147"/>
      <c r="M306" s="147"/>
    </row>
    <row r="307" spans="2:13">
      <c r="B307" s="148"/>
      <c r="C307" s="147"/>
      <c r="D307" s="147"/>
      <c r="E307" s="147"/>
      <c r="F307" s="147"/>
      <c r="G307" s="147"/>
      <c r="H307" s="147"/>
      <c r="I307" s="147"/>
      <c r="J307" s="147"/>
      <c r="K307" s="147"/>
      <c r="L307" s="147"/>
      <c r="M307" s="147"/>
    </row>
    <row r="308" spans="2:13">
      <c r="B308" s="148"/>
      <c r="C308" s="147"/>
      <c r="D308" s="147"/>
      <c r="E308" s="147"/>
      <c r="F308" s="147"/>
      <c r="G308" s="147"/>
      <c r="H308" s="147"/>
      <c r="I308" s="147"/>
      <c r="J308" s="147"/>
      <c r="K308" s="147"/>
      <c r="L308" s="147"/>
      <c r="M308" s="147"/>
    </row>
    <row r="309" spans="2:13">
      <c r="B309" s="148"/>
      <c r="C309" s="147"/>
      <c r="D309" s="147"/>
      <c r="E309" s="147"/>
      <c r="F309" s="147"/>
      <c r="G309" s="147"/>
      <c r="H309" s="147"/>
      <c r="I309" s="147"/>
      <c r="J309" s="147"/>
      <c r="K309" s="147"/>
      <c r="L309" s="147"/>
      <c r="M309" s="147"/>
    </row>
    <row r="310" spans="2:13">
      <c r="B310" s="148"/>
      <c r="C310" s="147"/>
      <c r="D310" s="147"/>
      <c r="E310" s="147"/>
      <c r="F310" s="147"/>
      <c r="G310" s="147"/>
      <c r="H310" s="147"/>
      <c r="I310" s="147"/>
      <c r="J310" s="147"/>
      <c r="K310" s="147"/>
      <c r="L310" s="147"/>
      <c r="M310" s="147"/>
    </row>
    <row r="311" spans="2:13">
      <c r="B311" s="148"/>
      <c r="C311" s="147"/>
      <c r="D311" s="147"/>
      <c r="E311" s="147"/>
      <c r="F311" s="147"/>
      <c r="G311" s="147"/>
      <c r="H311" s="147"/>
      <c r="I311" s="147"/>
      <c r="J311" s="147"/>
      <c r="K311" s="147"/>
      <c r="L311" s="147"/>
      <c r="M311" s="147"/>
    </row>
    <row r="312" spans="2:13">
      <c r="B312" s="148"/>
      <c r="C312" s="147"/>
      <c r="D312" s="147"/>
      <c r="E312" s="147"/>
      <c r="F312" s="147"/>
      <c r="G312" s="147"/>
      <c r="H312" s="147"/>
      <c r="I312" s="147"/>
      <c r="J312" s="147"/>
      <c r="K312" s="147"/>
      <c r="L312" s="147"/>
      <c r="M312" s="147"/>
    </row>
    <row r="313" spans="2:13">
      <c r="B313" s="148"/>
      <c r="C313" s="147"/>
      <c r="D313" s="147"/>
      <c r="E313" s="147"/>
      <c r="F313" s="147"/>
      <c r="G313" s="147"/>
      <c r="H313" s="147"/>
      <c r="I313" s="147"/>
      <c r="J313" s="147"/>
      <c r="K313" s="147"/>
      <c r="L313" s="147"/>
      <c r="M313" s="147"/>
    </row>
    <row r="314" spans="2:13">
      <c r="B314" s="148"/>
      <c r="C314" s="147"/>
      <c r="D314" s="147"/>
      <c r="E314" s="147"/>
      <c r="F314" s="147"/>
      <c r="G314" s="147"/>
      <c r="H314" s="147"/>
      <c r="I314" s="147"/>
      <c r="J314" s="147"/>
      <c r="K314" s="147"/>
      <c r="L314" s="147"/>
      <c r="M314" s="147"/>
    </row>
    <row r="315" spans="2:13">
      <c r="B315" s="148"/>
      <c r="C315" s="147"/>
      <c r="D315" s="147"/>
      <c r="E315" s="147"/>
      <c r="F315" s="147"/>
      <c r="G315" s="147"/>
      <c r="H315" s="147"/>
      <c r="I315" s="147"/>
      <c r="J315" s="147"/>
      <c r="K315" s="147"/>
      <c r="L315" s="147"/>
      <c r="M315" s="147"/>
    </row>
    <row r="316" spans="2:13">
      <c r="B316" s="148"/>
      <c r="C316" s="147"/>
      <c r="D316" s="147"/>
      <c r="E316" s="147"/>
      <c r="F316" s="147"/>
      <c r="G316" s="147"/>
      <c r="H316" s="147"/>
      <c r="I316" s="147"/>
      <c r="J316" s="147"/>
      <c r="K316" s="147"/>
      <c r="L316" s="147"/>
      <c r="M316" s="147"/>
    </row>
    <row r="317" spans="2:13">
      <c r="B317" s="148"/>
      <c r="C317" s="147"/>
      <c r="D317" s="147"/>
      <c r="E317" s="147"/>
      <c r="F317" s="147"/>
      <c r="G317" s="147"/>
      <c r="H317" s="147"/>
      <c r="I317" s="147"/>
      <c r="J317" s="147"/>
      <c r="K317" s="147"/>
      <c r="L317" s="147"/>
      <c r="M317" s="147"/>
    </row>
    <row r="318" spans="2:13">
      <c r="B318" s="148"/>
      <c r="C318" s="147"/>
      <c r="D318" s="147"/>
      <c r="E318" s="147"/>
      <c r="F318" s="147"/>
      <c r="G318" s="147"/>
      <c r="H318" s="147"/>
      <c r="I318" s="147"/>
      <c r="J318" s="147"/>
      <c r="K318" s="147"/>
      <c r="L318" s="147"/>
      <c r="M318" s="147"/>
    </row>
    <row r="319" spans="2:13">
      <c r="B319" s="148"/>
      <c r="C319" s="147"/>
      <c r="D319" s="147"/>
      <c r="E319" s="147"/>
      <c r="F319" s="147"/>
      <c r="G319" s="147"/>
      <c r="H319" s="147"/>
      <c r="I319" s="147"/>
      <c r="J319" s="147"/>
      <c r="K319" s="147"/>
      <c r="L319" s="147"/>
      <c r="M319" s="147"/>
    </row>
    <row r="320" spans="2:13">
      <c r="B320" s="148"/>
      <c r="C320" s="147"/>
      <c r="D320" s="147"/>
      <c r="E320" s="147"/>
      <c r="F320" s="147"/>
      <c r="G320" s="147"/>
      <c r="H320" s="147"/>
      <c r="I320" s="147"/>
      <c r="J320" s="147"/>
      <c r="K320" s="147"/>
      <c r="L320" s="147"/>
      <c r="M320" s="147"/>
    </row>
    <row r="321" spans="2:13">
      <c r="B321" s="148"/>
      <c r="C321" s="147"/>
      <c r="D321" s="147"/>
      <c r="E321" s="147"/>
      <c r="F321" s="147"/>
      <c r="G321" s="147"/>
      <c r="H321" s="147"/>
      <c r="I321" s="147"/>
      <c r="J321" s="147"/>
      <c r="K321" s="147"/>
      <c r="L321" s="147"/>
      <c r="M321" s="147"/>
    </row>
    <row r="322" spans="2:13">
      <c r="B322" s="148"/>
      <c r="C322" s="147"/>
      <c r="D322" s="147"/>
      <c r="E322" s="147"/>
      <c r="F322" s="147"/>
      <c r="G322" s="147"/>
      <c r="H322" s="147"/>
      <c r="I322" s="147"/>
      <c r="J322" s="147"/>
      <c r="K322" s="147"/>
      <c r="L322" s="147"/>
      <c r="M322" s="147"/>
    </row>
    <row r="323" spans="2:13">
      <c r="B323" s="148"/>
      <c r="C323" s="147"/>
      <c r="D323" s="147"/>
      <c r="E323" s="147"/>
      <c r="F323" s="147"/>
      <c r="G323" s="147"/>
      <c r="H323" s="147"/>
      <c r="I323" s="147"/>
      <c r="J323" s="147"/>
      <c r="K323" s="147"/>
      <c r="L323" s="147"/>
      <c r="M323" s="147"/>
    </row>
    <row r="324" spans="2:13">
      <c r="B324" s="148"/>
      <c r="C324" s="147"/>
      <c r="D324" s="147"/>
      <c r="E324" s="147"/>
      <c r="F324" s="147"/>
      <c r="G324" s="147"/>
      <c r="H324" s="147"/>
      <c r="I324" s="147"/>
      <c r="J324" s="147"/>
      <c r="K324" s="147"/>
      <c r="L324" s="147"/>
      <c r="M324" s="147"/>
    </row>
    <row r="325" spans="2:13">
      <c r="B325" s="148"/>
      <c r="C325" s="147"/>
      <c r="D325" s="147"/>
      <c r="E325" s="147"/>
      <c r="F325" s="147"/>
      <c r="G325" s="147"/>
      <c r="H325" s="147"/>
      <c r="I325" s="147"/>
      <c r="J325" s="147"/>
      <c r="K325" s="147"/>
      <c r="L325" s="147"/>
      <c r="M325" s="147"/>
    </row>
    <row r="326" spans="2:13">
      <c r="B326" s="148"/>
      <c r="C326" s="147"/>
      <c r="D326" s="147"/>
      <c r="E326" s="147"/>
      <c r="F326" s="147"/>
      <c r="G326" s="147"/>
      <c r="H326" s="147"/>
      <c r="I326" s="147"/>
      <c r="J326" s="147"/>
      <c r="K326" s="147"/>
      <c r="L326" s="147"/>
      <c r="M326" s="147"/>
    </row>
    <row r="327" spans="2:13">
      <c r="B327" s="148"/>
      <c r="C327" s="147"/>
      <c r="D327" s="147"/>
      <c r="E327" s="147"/>
      <c r="F327" s="147"/>
      <c r="G327" s="147"/>
      <c r="H327" s="147"/>
      <c r="I327" s="147"/>
      <c r="J327" s="147"/>
      <c r="K327" s="147"/>
      <c r="L327" s="147"/>
      <c r="M327" s="147"/>
    </row>
    <row r="328" spans="2:13">
      <c r="B328" s="148"/>
      <c r="C328" s="147"/>
      <c r="D328" s="147"/>
      <c r="E328" s="147"/>
      <c r="F328" s="147"/>
      <c r="G328" s="147"/>
      <c r="H328" s="147"/>
      <c r="I328" s="147"/>
      <c r="J328" s="147"/>
      <c r="K328" s="147"/>
      <c r="L328" s="147"/>
      <c r="M328" s="147"/>
    </row>
    <row r="329" spans="2:13">
      <c r="B329" s="148"/>
      <c r="C329" s="147"/>
      <c r="D329" s="147"/>
      <c r="E329" s="147"/>
      <c r="F329" s="147"/>
      <c r="G329" s="147"/>
      <c r="H329" s="147"/>
      <c r="I329" s="147"/>
      <c r="J329" s="147"/>
      <c r="K329" s="147"/>
      <c r="L329" s="147"/>
      <c r="M329" s="147"/>
    </row>
    <row r="330" spans="2:13">
      <c r="B330" s="148"/>
      <c r="C330" s="147"/>
      <c r="D330" s="147"/>
      <c r="E330" s="147"/>
      <c r="F330" s="147"/>
      <c r="G330" s="147"/>
      <c r="H330" s="147"/>
      <c r="I330" s="147"/>
      <c r="J330" s="147"/>
      <c r="K330" s="147"/>
      <c r="L330" s="147"/>
      <c r="M330" s="147"/>
    </row>
    <row r="331" spans="2:13">
      <c r="B331" s="148"/>
      <c r="C331" s="147"/>
      <c r="D331" s="147"/>
      <c r="E331" s="147"/>
      <c r="F331" s="147"/>
      <c r="G331" s="147"/>
      <c r="H331" s="147"/>
      <c r="I331" s="147"/>
      <c r="J331" s="147"/>
      <c r="K331" s="147"/>
      <c r="L331" s="147"/>
      <c r="M331" s="147"/>
    </row>
    <row r="332" spans="2:13">
      <c r="B332" s="148"/>
      <c r="C332" s="147"/>
      <c r="D332" s="147"/>
      <c r="E332" s="147"/>
      <c r="F332" s="147"/>
      <c r="G332" s="147"/>
      <c r="H332" s="147"/>
      <c r="I332" s="147"/>
      <c r="J332" s="147"/>
      <c r="K332" s="147"/>
      <c r="L332" s="147"/>
      <c r="M332" s="147"/>
    </row>
    <row r="333" spans="2:13">
      <c r="B333" s="148"/>
      <c r="C333" s="147"/>
      <c r="D333" s="147"/>
      <c r="E333" s="147"/>
      <c r="F333" s="147"/>
      <c r="G333" s="147"/>
      <c r="H333" s="147"/>
      <c r="I333" s="147"/>
      <c r="J333" s="147"/>
      <c r="K333" s="147"/>
      <c r="L333" s="147"/>
      <c r="M333" s="147"/>
    </row>
    <row r="334" spans="2:13">
      <c r="B334" s="148"/>
      <c r="C334" s="147"/>
      <c r="D334" s="147"/>
      <c r="E334" s="147"/>
      <c r="F334" s="147"/>
      <c r="G334" s="147"/>
      <c r="H334" s="147"/>
      <c r="I334" s="147"/>
      <c r="J334" s="147"/>
      <c r="K334" s="147"/>
      <c r="L334" s="147"/>
      <c r="M334" s="147"/>
    </row>
    <row r="335" spans="2:13">
      <c r="B335" s="148"/>
      <c r="C335" s="147"/>
      <c r="D335" s="147"/>
      <c r="E335" s="147"/>
      <c r="F335" s="147"/>
      <c r="G335" s="147"/>
      <c r="H335" s="147"/>
      <c r="I335" s="147"/>
      <c r="J335" s="147"/>
      <c r="K335" s="147"/>
      <c r="L335" s="147"/>
      <c r="M335" s="147"/>
    </row>
    <row r="336" spans="2:13">
      <c r="B336" s="148"/>
      <c r="C336" s="147"/>
      <c r="D336" s="147"/>
      <c r="E336" s="147"/>
      <c r="F336" s="147"/>
      <c r="G336" s="147"/>
      <c r="H336" s="147"/>
      <c r="I336" s="147"/>
      <c r="J336" s="147"/>
      <c r="K336" s="147"/>
      <c r="L336" s="147"/>
      <c r="M336" s="147"/>
    </row>
    <row r="337" spans="2:13">
      <c r="B337" s="148"/>
      <c r="C337" s="147"/>
      <c r="D337" s="147"/>
      <c r="E337" s="147"/>
      <c r="F337" s="147"/>
      <c r="G337" s="147"/>
      <c r="H337" s="147"/>
      <c r="I337" s="147"/>
      <c r="J337" s="147"/>
      <c r="K337" s="147"/>
      <c r="L337" s="147"/>
      <c r="M337" s="147"/>
    </row>
    <row r="338" spans="2:13">
      <c r="B338" s="148"/>
      <c r="C338" s="147"/>
      <c r="D338" s="147"/>
      <c r="E338" s="147"/>
      <c r="F338" s="147"/>
      <c r="G338" s="147"/>
      <c r="H338" s="147"/>
      <c r="I338" s="147"/>
      <c r="J338" s="147"/>
      <c r="K338" s="147"/>
      <c r="L338" s="147"/>
      <c r="M338" s="147"/>
    </row>
    <row r="339" spans="2:13">
      <c r="B339" s="148"/>
      <c r="C339" s="147"/>
      <c r="D339" s="147"/>
      <c r="E339" s="147"/>
      <c r="F339" s="147"/>
      <c r="G339" s="147"/>
      <c r="H339" s="147"/>
      <c r="I339" s="147"/>
      <c r="J339" s="147"/>
      <c r="K339" s="147"/>
      <c r="L339" s="147"/>
      <c r="M339" s="147"/>
    </row>
    <row r="340" spans="2:13">
      <c r="B340" s="148"/>
      <c r="C340" s="147"/>
      <c r="D340" s="147"/>
      <c r="E340" s="147"/>
      <c r="F340" s="147"/>
      <c r="G340" s="147"/>
      <c r="H340" s="147"/>
      <c r="I340" s="147"/>
      <c r="J340" s="147"/>
      <c r="K340" s="147"/>
      <c r="L340" s="147"/>
      <c r="M340" s="147"/>
    </row>
    <row r="341" spans="2:13">
      <c r="B341" s="148"/>
      <c r="C341" s="147"/>
      <c r="D341" s="147"/>
      <c r="E341" s="147"/>
      <c r="F341" s="147"/>
      <c r="G341" s="147"/>
      <c r="H341" s="147"/>
      <c r="I341" s="147"/>
      <c r="J341" s="147"/>
      <c r="K341" s="147"/>
      <c r="L341" s="147"/>
      <c r="M341" s="147"/>
    </row>
  </sheetData>
  <customSheetViews>
    <customSheetView guid="{66EF6436-2F21-401F-ADC2-7B42AB8258B6}">
      <selection activeCell="B1" sqref="B1:L1"/>
      <pageMargins left="0.45" right="0.25" top="0.75" bottom="0.75" header="0.3" footer="0.3"/>
      <pageSetup paperSize="9" orientation="portrait" r:id="rId1"/>
      <headerFooter>
        <oddHeader>&amp;LKaran&amp;R&amp;P</oddHeader>
        <oddFooter>&amp;LEstimated by :&amp;CChecked by :&amp;RApproved by :</oddFooter>
      </headerFooter>
    </customSheetView>
  </customSheetViews>
  <mergeCells count="37">
    <mergeCell ref="C152:E152"/>
    <mergeCell ref="B160:D160"/>
    <mergeCell ref="B161:D161"/>
    <mergeCell ref="B162:D162"/>
    <mergeCell ref="B163:D163"/>
    <mergeCell ref="C154:E154"/>
    <mergeCell ref="C156:E156"/>
    <mergeCell ref="C158:E158"/>
    <mergeCell ref="E85:F85"/>
    <mergeCell ref="C144:E144"/>
    <mergeCell ref="C146:E146"/>
    <mergeCell ref="C148:E148"/>
    <mergeCell ref="C150:E150"/>
    <mergeCell ref="C90:D90"/>
    <mergeCell ref="C35:D35"/>
    <mergeCell ref="C40:D40"/>
    <mergeCell ref="B2:L2"/>
    <mergeCell ref="B3:L3"/>
    <mergeCell ref="B4:L4"/>
    <mergeCell ref="C28:D28"/>
    <mergeCell ref="C29:D29"/>
    <mergeCell ref="C30:D30"/>
    <mergeCell ref="D31:F31"/>
    <mergeCell ref="C34:D34"/>
    <mergeCell ref="C10:D10"/>
    <mergeCell ref="C11:D11"/>
    <mergeCell ref="C15:D15"/>
    <mergeCell ref="C16:D16"/>
    <mergeCell ref="C27:D27"/>
    <mergeCell ref="G7:I7"/>
    <mergeCell ref="B5:L5"/>
    <mergeCell ref="C7:D7"/>
    <mergeCell ref="E7:F7"/>
    <mergeCell ref="C21:G21"/>
    <mergeCell ref="D12:F12"/>
    <mergeCell ref="C8:D8"/>
    <mergeCell ref="C9:D9"/>
  </mergeCells>
  <phoneticPr fontId="1" type="noConversion"/>
  <printOptions horizontalCentered="1"/>
  <pageMargins left="0.45" right="0.25" top="0.75" bottom="0.75" header="0.3" footer="0.3"/>
  <pageSetup paperSize="9" scale="90" orientation="portrait" r:id="rId2"/>
  <headerFooter>
    <oddHeader>&amp;LBhume-1&amp;R&amp;P</oddHeader>
    <oddFooter>&amp;LPrepared By:&amp;CChecked By:&amp;RApproved By: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33"/>
  <sheetViews>
    <sheetView view="pageBreakPreview" zoomScaleNormal="100" zoomScaleSheetLayoutView="100" workbookViewId="0">
      <selection activeCell="I11" sqref="I11"/>
    </sheetView>
  </sheetViews>
  <sheetFormatPr defaultColWidth="8.85546875" defaultRowHeight="12.75"/>
  <cols>
    <col min="1" max="1" width="7.85546875" style="164" customWidth="1"/>
    <col min="2" max="2" width="40.28515625" style="164" customWidth="1"/>
    <col min="3" max="3" width="8" style="164" customWidth="1"/>
    <col min="4" max="4" width="13.42578125" style="164" customWidth="1"/>
    <col min="5" max="5" width="14.140625" style="164" customWidth="1"/>
    <col min="6" max="16384" width="8.85546875" style="164"/>
  </cols>
  <sheetData>
    <row r="1" spans="1:11" ht="18">
      <c r="A1" s="530" t="s">
        <v>1963</v>
      </c>
      <c r="B1" s="530"/>
      <c r="C1" s="530"/>
      <c r="D1" s="530"/>
      <c r="E1" s="530"/>
      <c r="F1" s="204"/>
      <c r="G1" s="204"/>
      <c r="H1" s="204"/>
      <c r="I1" s="204"/>
      <c r="J1" s="204"/>
      <c r="K1" s="204"/>
    </row>
    <row r="2" spans="1:11" ht="23.25">
      <c r="A2" s="533" t="s">
        <v>1984</v>
      </c>
      <c r="B2" s="533"/>
      <c r="C2" s="533"/>
      <c r="D2" s="533"/>
      <c r="E2" s="533"/>
      <c r="F2" s="205"/>
      <c r="G2" s="205"/>
      <c r="H2" s="205"/>
      <c r="I2" s="205"/>
      <c r="J2" s="205"/>
      <c r="K2" s="205"/>
    </row>
    <row r="3" spans="1:11" ht="18">
      <c r="A3" s="530" t="s">
        <v>1985</v>
      </c>
      <c r="B3" s="530"/>
      <c r="C3" s="530"/>
      <c r="D3" s="530"/>
      <c r="E3" s="530"/>
      <c r="F3" s="206"/>
      <c r="G3" s="206"/>
      <c r="H3" s="206"/>
      <c r="I3" s="206"/>
      <c r="J3" s="206"/>
      <c r="K3" s="206"/>
    </row>
    <row r="4" spans="1:11" ht="18">
      <c r="A4" s="531" t="s">
        <v>718</v>
      </c>
      <c r="B4" s="531"/>
      <c r="C4" s="531"/>
      <c r="D4" s="531"/>
      <c r="E4" s="531"/>
    </row>
    <row r="5" spans="1:11" ht="18">
      <c r="A5" s="532"/>
      <c r="B5" s="532"/>
      <c r="C5" s="532"/>
      <c r="D5" s="532"/>
      <c r="E5" s="532"/>
    </row>
    <row r="6" spans="1:11" ht="16.5">
      <c r="A6" s="221" t="s">
        <v>144</v>
      </c>
      <c r="B6" s="221" t="s">
        <v>146</v>
      </c>
      <c r="C6" s="221" t="s">
        <v>147</v>
      </c>
      <c r="D6" s="221" t="s">
        <v>151</v>
      </c>
      <c r="E6" s="221" t="s">
        <v>155</v>
      </c>
    </row>
    <row r="7" spans="1:11" ht="13.5">
      <c r="A7" s="208">
        <v>1</v>
      </c>
      <c r="B7" s="209" t="s">
        <v>678</v>
      </c>
      <c r="C7" s="529"/>
      <c r="D7" s="529"/>
      <c r="E7" s="529"/>
    </row>
    <row r="8" spans="1:11" ht="13.5">
      <c r="A8" s="210"/>
      <c r="B8" s="211" t="s">
        <v>1978</v>
      </c>
      <c r="C8" s="212" t="s">
        <v>79</v>
      </c>
      <c r="D8" s="213">
        <f>Input!L108</f>
        <v>1550</v>
      </c>
      <c r="E8" s="214"/>
    </row>
    <row r="9" spans="1:11" ht="13.5">
      <c r="A9" s="210"/>
      <c r="B9" s="211" t="s">
        <v>1261</v>
      </c>
      <c r="C9" s="212" t="s">
        <v>79</v>
      </c>
      <c r="D9" s="213">
        <f>Input!L111</f>
        <v>1550</v>
      </c>
      <c r="E9" s="214"/>
    </row>
    <row r="10" spans="1:11" ht="13.5">
      <c r="A10" s="210"/>
      <c r="B10" s="211" t="s">
        <v>1262</v>
      </c>
      <c r="C10" s="212" t="s">
        <v>79</v>
      </c>
      <c r="D10" s="213">
        <f>Input!L114</f>
        <v>1820</v>
      </c>
      <c r="E10" s="214"/>
    </row>
    <row r="11" spans="1:11" ht="13.5">
      <c r="A11" s="210"/>
      <c r="B11" s="211" t="s">
        <v>1263</v>
      </c>
      <c r="C11" s="212" t="s">
        <v>79</v>
      </c>
      <c r="D11" s="213">
        <f>Input!L117</f>
        <v>3980</v>
      </c>
      <c r="E11" s="214"/>
    </row>
    <row r="12" spans="1:11" ht="13.5">
      <c r="A12" s="210">
        <v>2</v>
      </c>
      <c r="B12" s="211" t="s">
        <v>160</v>
      </c>
      <c r="C12" s="214"/>
      <c r="D12" s="215"/>
      <c r="E12" s="214"/>
    </row>
    <row r="13" spans="1:11" ht="13.5">
      <c r="A13" s="210"/>
      <c r="B13" s="211" t="s">
        <v>1264</v>
      </c>
      <c r="C13" s="212" t="s">
        <v>79</v>
      </c>
      <c r="D13" s="213">
        <f>Input!L122</f>
        <v>2170</v>
      </c>
      <c r="E13" s="214"/>
    </row>
    <row r="14" spans="1:11" ht="13.5">
      <c r="A14" s="210"/>
      <c r="B14" s="211" t="s">
        <v>1265</v>
      </c>
      <c r="C14" s="212" t="s">
        <v>79</v>
      </c>
      <c r="D14" s="213">
        <f>Input!L125</f>
        <v>2440</v>
      </c>
      <c r="E14" s="214"/>
    </row>
    <row r="15" spans="1:11" ht="13.5">
      <c r="A15" s="210"/>
      <c r="B15" s="211" t="s">
        <v>1962</v>
      </c>
      <c r="C15" s="212" t="s">
        <v>79</v>
      </c>
      <c r="D15" s="213">
        <f>Input!L128</f>
        <v>3250</v>
      </c>
      <c r="E15" s="214"/>
    </row>
    <row r="16" spans="1:11" ht="13.5">
      <c r="A16" s="210"/>
      <c r="B16" s="211" t="s">
        <v>1266</v>
      </c>
      <c r="C16" s="212" t="s">
        <v>79</v>
      </c>
      <c r="D16" s="213">
        <f>Input!L131</f>
        <v>7300</v>
      </c>
      <c r="E16" s="214"/>
    </row>
    <row r="17" spans="1:5" ht="13.5">
      <c r="A17" s="210">
        <v>3</v>
      </c>
      <c r="B17" s="211" t="s">
        <v>1267</v>
      </c>
      <c r="C17" s="212" t="s">
        <v>79</v>
      </c>
      <c r="D17" s="213">
        <f>Input!L136</f>
        <v>2810</v>
      </c>
      <c r="E17" s="214"/>
    </row>
    <row r="18" spans="1:5" ht="13.5">
      <c r="A18" s="210"/>
      <c r="B18" s="211" t="s">
        <v>1268</v>
      </c>
      <c r="C18" s="212" t="s">
        <v>79</v>
      </c>
      <c r="D18" s="213">
        <f>Input!L139</f>
        <v>5240</v>
      </c>
      <c r="E18" s="214"/>
    </row>
    <row r="19" spans="1:5" ht="13.5">
      <c r="A19" s="210">
        <v>4</v>
      </c>
      <c r="B19" s="211" t="s">
        <v>1269</v>
      </c>
      <c r="C19" s="214"/>
      <c r="D19" s="215"/>
      <c r="E19" s="214"/>
    </row>
    <row r="20" spans="1:5" ht="13.5">
      <c r="A20" s="210"/>
      <c r="B20" s="211" t="s">
        <v>681</v>
      </c>
      <c r="C20" s="212" t="s">
        <v>79</v>
      </c>
      <c r="D20" s="213">
        <f>Input!L87</f>
        <v>318.8</v>
      </c>
      <c r="E20" s="214"/>
    </row>
    <row r="21" spans="1:5" ht="13.5">
      <c r="A21" s="210"/>
      <c r="B21" s="211" t="s">
        <v>682</v>
      </c>
      <c r="C21" s="212" t="s">
        <v>79</v>
      </c>
      <c r="D21" s="213">
        <f>Input!L87</f>
        <v>318.8</v>
      </c>
      <c r="E21" s="214"/>
    </row>
    <row r="22" spans="1:5" ht="13.5">
      <c r="A22" s="210">
        <v>5</v>
      </c>
      <c r="B22" s="211" t="s">
        <v>683</v>
      </c>
      <c r="C22" s="212"/>
      <c r="D22" s="213"/>
      <c r="E22" s="214"/>
    </row>
    <row r="23" spans="1:5" ht="13.5">
      <c r="A23" s="210"/>
      <c r="B23" s="211" t="s">
        <v>684</v>
      </c>
      <c r="C23" s="212" t="s">
        <v>83</v>
      </c>
      <c r="D23" s="213">
        <f>Input!L100</f>
        <v>295.75</v>
      </c>
      <c r="E23" s="214"/>
    </row>
    <row r="24" spans="1:5" ht="13.5">
      <c r="A24" s="210"/>
      <c r="B24" s="211" t="s">
        <v>685</v>
      </c>
      <c r="C24" s="212" t="s">
        <v>83</v>
      </c>
      <c r="D24" s="213">
        <f>Input!L96</f>
        <v>301</v>
      </c>
      <c r="E24" s="214"/>
    </row>
    <row r="25" spans="1:5" ht="13.5">
      <c r="A25" s="210"/>
      <c r="B25" s="211" t="s">
        <v>1165</v>
      </c>
      <c r="C25" s="212" t="s">
        <v>83</v>
      </c>
      <c r="D25" s="213">
        <f>Input!L104</f>
        <v>290.5</v>
      </c>
      <c r="E25" s="214"/>
    </row>
    <row r="26" spans="1:5" ht="13.5">
      <c r="A26" s="210">
        <v>6</v>
      </c>
      <c r="B26" s="211" t="s">
        <v>679</v>
      </c>
      <c r="C26" s="214"/>
      <c r="D26" s="215"/>
      <c r="E26" s="214"/>
    </row>
    <row r="27" spans="1:5" ht="13.5">
      <c r="A27" s="210"/>
      <c r="B27" s="211" t="s">
        <v>1979</v>
      </c>
      <c r="C27" s="212" t="s">
        <v>79</v>
      </c>
      <c r="D27" s="213">
        <f>Input!L26</f>
        <v>187293.6</v>
      </c>
      <c r="E27" s="214"/>
    </row>
    <row r="28" spans="1:5" ht="13.5">
      <c r="A28" s="210"/>
      <c r="B28" s="211" t="s">
        <v>572</v>
      </c>
      <c r="C28" s="212" t="s">
        <v>79</v>
      </c>
      <c r="D28" s="213">
        <f>Input!L64</f>
        <v>78818.399999999994</v>
      </c>
      <c r="E28" s="214"/>
    </row>
    <row r="29" spans="1:5" ht="13.5">
      <c r="A29" s="210"/>
      <c r="B29" s="211" t="s">
        <v>1980</v>
      </c>
      <c r="C29" s="212" t="s">
        <v>79</v>
      </c>
      <c r="D29" s="213">
        <f>Input!L45</f>
        <v>110316.80000000002</v>
      </c>
      <c r="E29" s="214"/>
    </row>
    <row r="30" spans="1:5" ht="13.5">
      <c r="A30" s="210"/>
      <c r="B30" s="211" t="s">
        <v>573</v>
      </c>
      <c r="C30" s="212" t="s">
        <v>79</v>
      </c>
      <c r="D30" s="213">
        <f>Input!L82</f>
        <v>38466</v>
      </c>
      <c r="E30" s="214"/>
    </row>
    <row r="31" spans="1:5" ht="13.5">
      <c r="A31" s="216">
        <v>7</v>
      </c>
      <c r="B31" s="217" t="s">
        <v>164</v>
      </c>
      <c r="C31" s="218" t="s">
        <v>79</v>
      </c>
      <c r="D31" s="219">
        <f>Input!L92</f>
        <v>113.2</v>
      </c>
      <c r="E31" s="220"/>
    </row>
    <row r="32" spans="1:5">
      <c r="D32" s="207"/>
      <c r="E32" s="207"/>
    </row>
    <row r="33" spans="4:5">
      <c r="D33" s="207"/>
      <c r="E33" s="207"/>
    </row>
  </sheetData>
  <sheetProtection selectLockedCells="1"/>
  <customSheetViews>
    <customSheetView guid="{66EF6436-2F21-401F-ADC2-7B42AB8258B6}" topLeftCell="A9">
      <selection activeCell="E8" sqref="E8"/>
      <pageMargins left="1.25" right="0.25" top="0.5" bottom="0.5" header="0.3" footer="0.3"/>
      <pageSetup orientation="portrait" r:id="rId1"/>
      <headerFooter>
        <oddHeader>&amp;LKaran&amp;R&amp;P</oddHeader>
        <oddFooter>&amp;LEstimated by :&amp;CChecked by :&amp;RApproved by :</oddFooter>
      </headerFooter>
    </customSheetView>
  </customSheetViews>
  <mergeCells count="6">
    <mergeCell ref="C7:E7"/>
    <mergeCell ref="A3:E3"/>
    <mergeCell ref="A4:E4"/>
    <mergeCell ref="A5:E5"/>
    <mergeCell ref="A1:E1"/>
    <mergeCell ref="A2:E2"/>
  </mergeCells>
  <phoneticPr fontId="1" type="noConversion"/>
  <printOptions horizontalCentered="1"/>
  <pageMargins left="1.25" right="0.25" top="0.5" bottom="0.5" header="0.3" footer="0.3"/>
  <pageSetup orientation="portrait" r:id="rId2"/>
  <headerFooter>
    <oddHeader>&amp;LBhume-2&amp;R&amp;P</oddHeader>
    <oddFooter>&amp;LPrepared By:&amp;CChecked By:&amp;RApproved By:</oddFooter>
  </headerFooter>
  <ignoredErrors>
    <ignoredError sqref="D8:D3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661"/>
  <sheetViews>
    <sheetView view="pageBreakPreview" topLeftCell="A7" zoomScaleNormal="150" zoomScaleSheetLayoutView="100" workbookViewId="0">
      <pane ySplit="1" topLeftCell="A647" activePane="bottomLeft" state="frozen"/>
      <selection activeCell="A7" sqref="A7"/>
      <selection pane="bottomLeft" activeCell="H665" sqref="H665"/>
    </sheetView>
  </sheetViews>
  <sheetFormatPr defaultColWidth="8.85546875" defaultRowHeight="12.75"/>
  <cols>
    <col min="1" max="1" width="5.7109375" style="164" customWidth="1"/>
    <col min="2" max="2" width="35.42578125" style="164" customWidth="1"/>
    <col min="3" max="3" width="4.7109375" style="164" bestFit="1" customWidth="1"/>
    <col min="4" max="4" width="5.85546875" style="164" customWidth="1"/>
    <col min="5" max="5" width="8.140625" style="164" customWidth="1"/>
    <col min="6" max="6" width="6.5703125" style="164" customWidth="1"/>
    <col min="7" max="7" width="12" style="164" customWidth="1"/>
    <col min="8" max="8" width="7" style="164" customWidth="1"/>
    <col min="9" max="9" width="12.28515625" style="164" customWidth="1"/>
    <col min="10" max="10" width="7.7109375" style="164" customWidth="1"/>
    <col min="11" max="16384" width="8.85546875" style="164"/>
  </cols>
  <sheetData>
    <row r="1" spans="1:12" ht="18">
      <c r="A1" s="530" t="s">
        <v>1963</v>
      </c>
      <c r="B1" s="530"/>
      <c r="C1" s="530"/>
      <c r="D1" s="530"/>
      <c r="E1" s="530"/>
      <c r="F1" s="530"/>
      <c r="G1" s="530"/>
      <c r="H1" s="530"/>
      <c r="I1" s="530"/>
      <c r="J1" s="530"/>
      <c r="K1" s="204"/>
    </row>
    <row r="2" spans="1:12" ht="23.25">
      <c r="A2" s="533" t="s">
        <v>1984</v>
      </c>
      <c r="B2" s="533"/>
      <c r="C2" s="533"/>
      <c r="D2" s="533"/>
      <c r="E2" s="533"/>
      <c r="F2" s="533"/>
      <c r="G2" s="533"/>
      <c r="H2" s="533"/>
      <c r="I2" s="533"/>
      <c r="J2" s="533"/>
      <c r="K2" s="205"/>
    </row>
    <row r="3" spans="1:12" ht="18">
      <c r="A3" s="530" t="s">
        <v>1985</v>
      </c>
      <c r="B3" s="530"/>
      <c r="C3" s="530"/>
      <c r="D3" s="530"/>
      <c r="E3" s="530"/>
      <c r="F3" s="530"/>
      <c r="G3" s="530"/>
      <c r="H3" s="530"/>
      <c r="I3" s="530"/>
      <c r="J3" s="530"/>
      <c r="K3" s="206"/>
    </row>
    <row r="4" spans="1:12">
      <c r="A4" s="538" t="s">
        <v>1986</v>
      </c>
      <c r="B4" s="538"/>
      <c r="C4" s="538"/>
      <c r="D4" s="538"/>
      <c r="E4" s="538"/>
      <c r="F4" s="538"/>
      <c r="G4" s="538"/>
      <c r="H4" s="538"/>
      <c r="I4" s="538"/>
      <c r="J4" s="538"/>
    </row>
    <row r="5" spans="1:12" ht="16.5">
      <c r="A5" s="536" t="s">
        <v>1990</v>
      </c>
      <c r="B5" s="536"/>
      <c r="C5" s="536"/>
      <c r="D5" s="536"/>
      <c r="E5" s="536"/>
      <c r="F5" s="536"/>
      <c r="G5" s="536"/>
      <c r="H5" s="536"/>
      <c r="I5" s="536"/>
      <c r="J5" s="536"/>
    </row>
    <row r="6" spans="1:12" ht="15.75" customHeight="1">
      <c r="A6" s="537"/>
      <c r="B6" s="537"/>
      <c r="C6" s="537"/>
      <c r="D6" s="537"/>
      <c r="E6" s="537"/>
      <c r="F6" s="537"/>
      <c r="G6" s="537"/>
      <c r="H6" s="537"/>
      <c r="I6" s="537"/>
      <c r="J6" s="537"/>
    </row>
    <row r="7" spans="1:12" ht="38.25">
      <c r="A7" s="224" t="s">
        <v>144</v>
      </c>
      <c r="B7" s="227" t="s">
        <v>127</v>
      </c>
      <c r="C7" s="227" t="s">
        <v>147</v>
      </c>
      <c r="D7" s="227" t="s">
        <v>808</v>
      </c>
      <c r="E7" s="227" t="s">
        <v>150</v>
      </c>
      <c r="F7" s="224" t="s">
        <v>807</v>
      </c>
      <c r="G7" s="224" t="s">
        <v>1981</v>
      </c>
      <c r="H7" s="224" t="s">
        <v>449</v>
      </c>
      <c r="I7" s="224" t="s">
        <v>1982</v>
      </c>
      <c r="J7" s="227" t="s">
        <v>155</v>
      </c>
    </row>
    <row r="8" spans="1:12" ht="12.75" customHeight="1">
      <c r="A8" s="264">
        <v>1</v>
      </c>
      <c r="B8" s="265" t="s">
        <v>712</v>
      </c>
      <c r="C8" s="535"/>
      <c r="D8" s="535"/>
      <c r="E8" s="535"/>
      <c r="F8" s="535"/>
      <c r="G8" s="535"/>
      <c r="H8" s="535"/>
      <c r="I8" s="535"/>
      <c r="J8" s="266"/>
    </row>
    <row r="9" spans="1:12">
      <c r="A9" s="233"/>
      <c r="B9" s="228" t="s">
        <v>1270</v>
      </c>
      <c r="C9" s="229" t="s">
        <v>351</v>
      </c>
      <c r="D9" s="229">
        <v>2</v>
      </c>
      <c r="E9" s="248">
        <v>12.4</v>
      </c>
      <c r="F9" s="244">
        <f>'Bhume Rate 078-79'!H106/50</f>
        <v>0.54</v>
      </c>
      <c r="G9" s="244">
        <f>Input!I162*2</f>
        <v>14.96</v>
      </c>
      <c r="H9" s="244">
        <v>1</v>
      </c>
      <c r="I9" s="244">
        <f>(G9*H9)+F9+E9</f>
        <v>27.9</v>
      </c>
      <c r="J9" s="232"/>
    </row>
    <row r="10" spans="1:12">
      <c r="A10" s="233"/>
      <c r="B10" s="228" t="s">
        <v>1271</v>
      </c>
      <c r="C10" s="229" t="s">
        <v>351</v>
      </c>
      <c r="D10" s="229">
        <v>2</v>
      </c>
      <c r="E10" s="248">
        <v>8.6</v>
      </c>
      <c r="F10" s="244">
        <f>'Bhume Rate 078-79'!H106/50</f>
        <v>0.54</v>
      </c>
      <c r="G10" s="244">
        <f>Input!I162*2</f>
        <v>14.96</v>
      </c>
      <c r="H10" s="244">
        <v>1</v>
      </c>
      <c r="I10" s="244">
        <f t="shared" ref="I10:I13" si="0">(G10*H10)+F10+E10</f>
        <v>24.1</v>
      </c>
      <c r="J10" s="232"/>
    </row>
    <row r="11" spans="1:12" ht="12.75" customHeight="1">
      <c r="A11" s="237">
        <v>2</v>
      </c>
      <c r="B11" s="239" t="s">
        <v>161</v>
      </c>
      <c r="C11" s="229"/>
      <c r="D11" s="229"/>
      <c r="E11" s="248"/>
      <c r="F11" s="244"/>
      <c r="G11" s="244"/>
      <c r="H11" s="244"/>
      <c r="I11" s="244"/>
      <c r="J11" s="232"/>
    </row>
    <row r="12" spans="1:12">
      <c r="A12" s="233"/>
      <c r="B12" s="228" t="s">
        <v>920</v>
      </c>
      <c r="C12" s="229" t="s">
        <v>50</v>
      </c>
      <c r="D12" s="229">
        <v>50</v>
      </c>
      <c r="E12" s="248">
        <v>600</v>
      </c>
      <c r="F12" s="244">
        <f>'Bhume Rate 078-79'!H97/2</f>
        <v>11</v>
      </c>
      <c r="G12" s="244">
        <f>Input!I162*50</f>
        <v>374</v>
      </c>
      <c r="H12" s="231">
        <v>1</v>
      </c>
      <c r="I12" s="244">
        <f t="shared" si="0"/>
        <v>985</v>
      </c>
      <c r="J12" s="232"/>
    </row>
    <row r="13" spans="1:12">
      <c r="A13" s="233"/>
      <c r="B13" s="228" t="s">
        <v>921</v>
      </c>
      <c r="C13" s="229" t="s">
        <v>50</v>
      </c>
      <c r="D13" s="229">
        <v>50</v>
      </c>
      <c r="E13" s="248">
        <v>700</v>
      </c>
      <c r="F13" s="244">
        <f>F12</f>
        <v>11</v>
      </c>
      <c r="G13" s="244">
        <f>Input!I162*50</f>
        <v>374</v>
      </c>
      <c r="H13" s="231">
        <v>1</v>
      </c>
      <c r="I13" s="244">
        <f t="shared" si="0"/>
        <v>1085</v>
      </c>
      <c r="J13" s="232"/>
      <c r="L13" s="222"/>
    </row>
    <row r="14" spans="1:12" ht="12.75" customHeight="1">
      <c r="A14" s="237">
        <v>3</v>
      </c>
      <c r="B14" s="239" t="s">
        <v>53</v>
      </c>
      <c r="C14" s="236"/>
      <c r="D14" s="236"/>
      <c r="E14" s="249"/>
      <c r="F14" s="253"/>
      <c r="G14" s="253"/>
      <c r="H14" s="254"/>
      <c r="I14" s="244"/>
      <c r="J14" s="232"/>
    </row>
    <row r="15" spans="1:12">
      <c r="A15" s="230"/>
      <c r="B15" s="228" t="s">
        <v>1272</v>
      </c>
      <c r="C15" s="229" t="s">
        <v>175</v>
      </c>
      <c r="D15" s="229">
        <v>1</v>
      </c>
      <c r="E15" s="248">
        <v>565</v>
      </c>
      <c r="F15" s="244">
        <f>'Bhume Rate 078-79'!H102/100</f>
        <v>0.72</v>
      </c>
      <c r="G15" s="244">
        <f>Input!I162</f>
        <v>7.48</v>
      </c>
      <c r="H15" s="231">
        <v>1.5</v>
      </c>
      <c r="I15" s="244">
        <f>(G15*H15)+F15+E15</f>
        <v>576.94000000000005</v>
      </c>
      <c r="J15" s="232"/>
    </row>
    <row r="16" spans="1:12">
      <c r="A16" s="230"/>
      <c r="B16" s="228" t="s">
        <v>1917</v>
      </c>
      <c r="C16" s="229" t="s">
        <v>175</v>
      </c>
      <c r="D16" s="229">
        <v>1</v>
      </c>
      <c r="E16" s="248">
        <v>630</v>
      </c>
      <c r="F16" s="244">
        <f>F15</f>
        <v>0.72</v>
      </c>
      <c r="G16" s="244">
        <f>G15</f>
        <v>7.48</v>
      </c>
      <c r="H16" s="231">
        <f>H15</f>
        <v>1.5</v>
      </c>
      <c r="I16" s="244">
        <f>(G16*H16)+F16+E16</f>
        <v>641.94000000000005</v>
      </c>
      <c r="J16" s="232"/>
    </row>
    <row r="17" spans="1:10">
      <c r="A17" s="230"/>
      <c r="B17" s="228" t="s">
        <v>413</v>
      </c>
      <c r="C17" s="229" t="s">
        <v>176</v>
      </c>
      <c r="D17" s="229">
        <v>1</v>
      </c>
      <c r="E17" s="248">
        <v>66</v>
      </c>
      <c r="F17" s="244">
        <f t="shared" ref="F17:F52" si="1">F16</f>
        <v>0.72</v>
      </c>
      <c r="G17" s="244">
        <f>G16</f>
        <v>7.48</v>
      </c>
      <c r="H17" s="231">
        <f t="shared" ref="H17:H52" si="2">H16</f>
        <v>1.5</v>
      </c>
      <c r="I17" s="244">
        <f>(G17*H17)+F17+E17</f>
        <v>77.94</v>
      </c>
      <c r="J17" s="232"/>
    </row>
    <row r="18" spans="1:10">
      <c r="A18" s="230"/>
      <c r="B18" s="228" t="s">
        <v>1918</v>
      </c>
      <c r="C18" s="229" t="s">
        <v>175</v>
      </c>
      <c r="D18" s="229">
        <v>1</v>
      </c>
      <c r="E18" s="248">
        <v>500</v>
      </c>
      <c r="F18" s="244">
        <f t="shared" si="1"/>
        <v>0.72</v>
      </c>
      <c r="G18" s="244">
        <f t="shared" ref="G18:G52" si="3">G17</f>
        <v>7.48</v>
      </c>
      <c r="H18" s="231">
        <f t="shared" si="2"/>
        <v>1.5</v>
      </c>
      <c r="I18" s="244">
        <f t="shared" ref="I18:I57" si="4">(G18*H18)+F18+E18</f>
        <v>511.94</v>
      </c>
      <c r="J18" s="232"/>
    </row>
    <row r="19" spans="1:10">
      <c r="A19" s="230"/>
      <c r="B19" s="228" t="s">
        <v>554</v>
      </c>
      <c r="C19" s="229" t="s">
        <v>176</v>
      </c>
      <c r="D19" s="229">
        <v>1</v>
      </c>
      <c r="E19" s="248">
        <v>880</v>
      </c>
      <c r="F19" s="244">
        <f t="shared" si="1"/>
        <v>0.72</v>
      </c>
      <c r="G19" s="244">
        <f t="shared" si="3"/>
        <v>7.48</v>
      </c>
      <c r="H19" s="231">
        <f t="shared" si="2"/>
        <v>1.5</v>
      </c>
      <c r="I19" s="244">
        <f t="shared" si="4"/>
        <v>891.94</v>
      </c>
      <c r="J19" s="232"/>
    </row>
    <row r="20" spans="1:10">
      <c r="A20" s="230"/>
      <c r="B20" s="228" t="s">
        <v>6</v>
      </c>
      <c r="C20" s="229" t="s">
        <v>176</v>
      </c>
      <c r="D20" s="229">
        <v>1</v>
      </c>
      <c r="E20" s="248">
        <v>150</v>
      </c>
      <c r="F20" s="244">
        <f t="shared" si="1"/>
        <v>0.72</v>
      </c>
      <c r="G20" s="244">
        <f t="shared" si="3"/>
        <v>7.48</v>
      </c>
      <c r="H20" s="231">
        <f t="shared" si="2"/>
        <v>1.5</v>
      </c>
      <c r="I20" s="244">
        <f t="shared" si="4"/>
        <v>161.94</v>
      </c>
      <c r="J20" s="232"/>
    </row>
    <row r="21" spans="1:10">
      <c r="A21" s="230"/>
      <c r="B21" s="228" t="s">
        <v>14</v>
      </c>
      <c r="C21" s="229" t="s">
        <v>175</v>
      </c>
      <c r="D21" s="229">
        <v>1</v>
      </c>
      <c r="E21" s="248">
        <v>350</v>
      </c>
      <c r="F21" s="244">
        <f t="shared" si="1"/>
        <v>0.72</v>
      </c>
      <c r="G21" s="244">
        <f t="shared" si="3"/>
        <v>7.48</v>
      </c>
      <c r="H21" s="231">
        <f t="shared" si="2"/>
        <v>1.5</v>
      </c>
      <c r="I21" s="244">
        <f t="shared" si="4"/>
        <v>361.94</v>
      </c>
      <c r="J21" s="232"/>
    </row>
    <row r="22" spans="1:10">
      <c r="A22" s="230"/>
      <c r="B22" s="228" t="s">
        <v>553</v>
      </c>
      <c r="C22" s="229" t="s">
        <v>176</v>
      </c>
      <c r="D22" s="229">
        <v>1</v>
      </c>
      <c r="E22" s="248">
        <v>360</v>
      </c>
      <c r="F22" s="244">
        <f t="shared" si="1"/>
        <v>0.72</v>
      </c>
      <c r="G22" s="244">
        <f t="shared" si="3"/>
        <v>7.48</v>
      </c>
      <c r="H22" s="231">
        <f>H21</f>
        <v>1.5</v>
      </c>
      <c r="I22" s="244">
        <f t="shared" si="4"/>
        <v>371.94</v>
      </c>
      <c r="J22" s="232"/>
    </row>
    <row r="23" spans="1:10">
      <c r="A23" s="230"/>
      <c r="B23" s="228" t="s">
        <v>131</v>
      </c>
      <c r="C23" s="229" t="s">
        <v>176</v>
      </c>
      <c r="D23" s="229">
        <v>1</v>
      </c>
      <c r="E23" s="248">
        <v>27</v>
      </c>
      <c r="F23" s="244">
        <f t="shared" si="1"/>
        <v>0.72</v>
      </c>
      <c r="G23" s="244">
        <f t="shared" si="3"/>
        <v>7.48</v>
      </c>
      <c r="H23" s="231">
        <f t="shared" si="2"/>
        <v>1.5</v>
      </c>
      <c r="I23" s="244">
        <f t="shared" si="4"/>
        <v>38.94</v>
      </c>
      <c r="J23" s="232"/>
    </row>
    <row r="24" spans="1:10">
      <c r="A24" s="230"/>
      <c r="B24" s="228" t="s">
        <v>677</v>
      </c>
      <c r="C24" s="229" t="s">
        <v>175</v>
      </c>
      <c r="D24" s="229">
        <v>1</v>
      </c>
      <c r="E24" s="248">
        <v>145</v>
      </c>
      <c r="F24" s="244">
        <f t="shared" si="1"/>
        <v>0.72</v>
      </c>
      <c r="G24" s="244">
        <f t="shared" si="3"/>
        <v>7.48</v>
      </c>
      <c r="H24" s="231">
        <f t="shared" si="2"/>
        <v>1.5</v>
      </c>
      <c r="I24" s="244">
        <f t="shared" si="4"/>
        <v>156.94</v>
      </c>
      <c r="J24" s="232"/>
    </row>
    <row r="25" spans="1:10">
      <c r="A25" s="230"/>
      <c r="B25" s="228" t="s">
        <v>13</v>
      </c>
      <c r="C25" s="229" t="s">
        <v>175</v>
      </c>
      <c r="D25" s="229">
        <v>1</v>
      </c>
      <c r="E25" s="248">
        <v>380</v>
      </c>
      <c r="F25" s="244">
        <f t="shared" si="1"/>
        <v>0.72</v>
      </c>
      <c r="G25" s="244">
        <f t="shared" si="3"/>
        <v>7.48</v>
      </c>
      <c r="H25" s="231">
        <f t="shared" si="2"/>
        <v>1.5</v>
      </c>
      <c r="I25" s="244">
        <f t="shared" si="4"/>
        <v>391.94</v>
      </c>
      <c r="J25" s="232"/>
    </row>
    <row r="26" spans="1:10">
      <c r="A26" s="230"/>
      <c r="B26" s="228" t="s">
        <v>805</v>
      </c>
      <c r="C26" s="232" t="s">
        <v>175</v>
      </c>
      <c r="D26" s="229">
        <v>1</v>
      </c>
      <c r="E26" s="248">
        <v>140</v>
      </c>
      <c r="F26" s="244">
        <f t="shared" si="1"/>
        <v>0.72</v>
      </c>
      <c r="G26" s="244">
        <f t="shared" si="3"/>
        <v>7.48</v>
      </c>
      <c r="H26" s="231">
        <f t="shared" si="2"/>
        <v>1.5</v>
      </c>
      <c r="I26" s="244">
        <f t="shared" si="4"/>
        <v>151.94</v>
      </c>
      <c r="J26" s="236"/>
    </row>
    <row r="27" spans="1:10">
      <c r="A27" s="236"/>
      <c r="B27" s="228" t="s">
        <v>1273</v>
      </c>
      <c r="C27" s="229" t="s">
        <v>176</v>
      </c>
      <c r="D27" s="229">
        <v>1</v>
      </c>
      <c r="E27" s="248">
        <v>120</v>
      </c>
      <c r="F27" s="244">
        <f t="shared" si="1"/>
        <v>0.72</v>
      </c>
      <c r="G27" s="244">
        <f t="shared" si="3"/>
        <v>7.48</v>
      </c>
      <c r="H27" s="231">
        <f t="shared" si="2"/>
        <v>1.5</v>
      </c>
      <c r="I27" s="244">
        <f t="shared" si="4"/>
        <v>131.94</v>
      </c>
      <c r="J27" s="236"/>
    </row>
    <row r="28" spans="1:10">
      <c r="A28" s="230"/>
      <c r="B28" s="228" t="s">
        <v>140</v>
      </c>
      <c r="C28" s="229" t="s">
        <v>176</v>
      </c>
      <c r="D28" s="229">
        <v>1</v>
      </c>
      <c r="E28" s="248">
        <v>22</v>
      </c>
      <c r="F28" s="244">
        <f t="shared" si="1"/>
        <v>0.72</v>
      </c>
      <c r="G28" s="244">
        <f t="shared" si="3"/>
        <v>7.48</v>
      </c>
      <c r="H28" s="231">
        <f t="shared" si="2"/>
        <v>1.5</v>
      </c>
      <c r="I28" s="244">
        <f t="shared" si="4"/>
        <v>33.94</v>
      </c>
      <c r="J28" s="232"/>
    </row>
    <row r="29" spans="1:10">
      <c r="A29" s="230"/>
      <c r="B29" s="228" t="s">
        <v>1274</v>
      </c>
      <c r="C29" s="229" t="s">
        <v>176</v>
      </c>
      <c r="D29" s="229">
        <v>1</v>
      </c>
      <c r="E29" s="248">
        <v>85</v>
      </c>
      <c r="F29" s="244">
        <f t="shared" si="1"/>
        <v>0.72</v>
      </c>
      <c r="G29" s="244">
        <f t="shared" si="3"/>
        <v>7.48</v>
      </c>
      <c r="H29" s="231">
        <f t="shared" si="2"/>
        <v>1.5</v>
      </c>
      <c r="I29" s="244">
        <f t="shared" si="4"/>
        <v>96.94</v>
      </c>
      <c r="J29" s="232"/>
    </row>
    <row r="30" spans="1:10">
      <c r="A30" s="230"/>
      <c r="B30" s="228" t="s">
        <v>364</v>
      </c>
      <c r="C30" s="229" t="s">
        <v>176</v>
      </c>
      <c r="D30" s="229">
        <v>1</v>
      </c>
      <c r="E30" s="248">
        <v>190</v>
      </c>
      <c r="F30" s="244">
        <f t="shared" si="1"/>
        <v>0.72</v>
      </c>
      <c r="G30" s="244">
        <f t="shared" si="3"/>
        <v>7.48</v>
      </c>
      <c r="H30" s="231">
        <f t="shared" si="2"/>
        <v>1.5</v>
      </c>
      <c r="I30" s="244">
        <f t="shared" si="4"/>
        <v>201.94</v>
      </c>
      <c r="J30" s="232"/>
    </row>
    <row r="31" spans="1:10">
      <c r="A31" s="230"/>
      <c r="B31" s="228" t="s">
        <v>363</v>
      </c>
      <c r="C31" s="229" t="s">
        <v>175</v>
      </c>
      <c r="D31" s="229">
        <v>1</v>
      </c>
      <c r="E31" s="248">
        <v>75</v>
      </c>
      <c r="F31" s="244">
        <f t="shared" si="1"/>
        <v>0.72</v>
      </c>
      <c r="G31" s="244">
        <f t="shared" si="3"/>
        <v>7.48</v>
      </c>
      <c r="H31" s="231">
        <f t="shared" si="2"/>
        <v>1.5</v>
      </c>
      <c r="I31" s="244">
        <f t="shared" si="4"/>
        <v>86.94</v>
      </c>
      <c r="J31" s="232"/>
    </row>
    <row r="32" spans="1:10">
      <c r="A32" s="236"/>
      <c r="B32" s="228" t="s">
        <v>1275</v>
      </c>
      <c r="C32" s="229"/>
      <c r="D32" s="229">
        <v>1</v>
      </c>
      <c r="E32" s="248">
        <v>1650</v>
      </c>
      <c r="F32" s="244">
        <f t="shared" si="1"/>
        <v>0.72</v>
      </c>
      <c r="G32" s="244">
        <f t="shared" si="3"/>
        <v>7.48</v>
      </c>
      <c r="H32" s="231">
        <f t="shared" si="2"/>
        <v>1.5</v>
      </c>
      <c r="I32" s="244">
        <f t="shared" si="4"/>
        <v>1661.94</v>
      </c>
      <c r="J32" s="232"/>
    </row>
    <row r="33" spans="1:10">
      <c r="A33" s="230"/>
      <c r="B33" s="228" t="s">
        <v>362</v>
      </c>
      <c r="C33" s="229" t="s">
        <v>175</v>
      </c>
      <c r="D33" s="229">
        <v>1</v>
      </c>
      <c r="E33" s="248">
        <v>110</v>
      </c>
      <c r="F33" s="244">
        <f t="shared" si="1"/>
        <v>0.72</v>
      </c>
      <c r="G33" s="244">
        <f t="shared" si="3"/>
        <v>7.48</v>
      </c>
      <c r="H33" s="231">
        <f t="shared" si="2"/>
        <v>1.5</v>
      </c>
      <c r="I33" s="244">
        <f t="shared" si="4"/>
        <v>121.94</v>
      </c>
      <c r="J33" s="232"/>
    </row>
    <row r="34" spans="1:10">
      <c r="A34" s="230"/>
      <c r="B34" s="228" t="s">
        <v>1276</v>
      </c>
      <c r="C34" s="229" t="s">
        <v>176</v>
      </c>
      <c r="D34" s="229">
        <v>1</v>
      </c>
      <c r="E34" s="248">
        <v>20</v>
      </c>
      <c r="F34" s="244">
        <f t="shared" si="1"/>
        <v>0.72</v>
      </c>
      <c r="G34" s="244">
        <f t="shared" si="3"/>
        <v>7.48</v>
      </c>
      <c r="H34" s="231">
        <f t="shared" si="2"/>
        <v>1.5</v>
      </c>
      <c r="I34" s="244">
        <f t="shared" si="4"/>
        <v>31.94</v>
      </c>
      <c r="J34" s="232"/>
    </row>
    <row r="35" spans="1:10">
      <c r="A35" s="230"/>
      <c r="B35" s="228" t="s">
        <v>179</v>
      </c>
      <c r="C35" s="229" t="s">
        <v>88</v>
      </c>
      <c r="D35" s="229">
        <v>1</v>
      </c>
      <c r="E35" s="248">
        <v>5</v>
      </c>
      <c r="F35" s="244">
        <f t="shared" si="1"/>
        <v>0.72</v>
      </c>
      <c r="G35" s="244">
        <f t="shared" si="3"/>
        <v>7.48</v>
      </c>
      <c r="H35" s="231">
        <f t="shared" si="2"/>
        <v>1.5</v>
      </c>
      <c r="I35" s="244">
        <f t="shared" si="4"/>
        <v>16.940000000000001</v>
      </c>
      <c r="J35" s="232"/>
    </row>
    <row r="36" spans="1:10">
      <c r="A36" s="230"/>
      <c r="B36" s="228" t="s">
        <v>15</v>
      </c>
      <c r="C36" s="229" t="s">
        <v>176</v>
      </c>
      <c r="D36" s="229">
        <v>1</v>
      </c>
      <c r="E36" s="248">
        <v>32</v>
      </c>
      <c r="F36" s="244">
        <f t="shared" si="1"/>
        <v>0.72</v>
      </c>
      <c r="G36" s="244">
        <f t="shared" si="3"/>
        <v>7.48</v>
      </c>
      <c r="H36" s="231">
        <f t="shared" si="2"/>
        <v>1.5</v>
      </c>
      <c r="I36" s="244">
        <f t="shared" si="4"/>
        <v>43.94</v>
      </c>
      <c r="J36" s="232"/>
    </row>
    <row r="37" spans="1:10">
      <c r="A37" s="230"/>
      <c r="B37" s="228" t="s">
        <v>1277</v>
      </c>
      <c r="C37" s="229" t="s">
        <v>176</v>
      </c>
      <c r="D37" s="229">
        <v>1</v>
      </c>
      <c r="E37" s="248">
        <v>60</v>
      </c>
      <c r="F37" s="244">
        <f t="shared" si="1"/>
        <v>0.72</v>
      </c>
      <c r="G37" s="244">
        <f t="shared" si="3"/>
        <v>7.48</v>
      </c>
      <c r="H37" s="231">
        <f t="shared" si="2"/>
        <v>1.5</v>
      </c>
      <c r="I37" s="244">
        <f t="shared" si="4"/>
        <v>71.94</v>
      </c>
      <c r="J37" s="232"/>
    </row>
    <row r="38" spans="1:10">
      <c r="A38" s="230"/>
      <c r="B38" s="228" t="s">
        <v>1919</v>
      </c>
      <c r="C38" s="229" t="s">
        <v>175</v>
      </c>
      <c r="D38" s="229">
        <v>1</v>
      </c>
      <c r="E38" s="248">
        <v>190</v>
      </c>
      <c r="F38" s="244">
        <f t="shared" si="1"/>
        <v>0.72</v>
      </c>
      <c r="G38" s="244">
        <f>G37</f>
        <v>7.48</v>
      </c>
      <c r="H38" s="231">
        <f t="shared" si="2"/>
        <v>1.5</v>
      </c>
      <c r="I38" s="244">
        <f t="shared" si="4"/>
        <v>201.94</v>
      </c>
      <c r="J38" s="232"/>
    </row>
    <row r="39" spans="1:10">
      <c r="A39" s="230"/>
      <c r="B39" s="228" t="s">
        <v>616</v>
      </c>
      <c r="C39" s="229" t="s">
        <v>175</v>
      </c>
      <c r="D39" s="229">
        <v>1</v>
      </c>
      <c r="E39" s="248">
        <v>600</v>
      </c>
      <c r="F39" s="244">
        <f t="shared" si="1"/>
        <v>0.72</v>
      </c>
      <c r="G39" s="244">
        <f t="shared" si="3"/>
        <v>7.48</v>
      </c>
      <c r="H39" s="231">
        <f t="shared" si="2"/>
        <v>1.5</v>
      </c>
      <c r="I39" s="244">
        <f t="shared" si="4"/>
        <v>611.94000000000005</v>
      </c>
      <c r="J39" s="232"/>
    </row>
    <row r="40" spans="1:10">
      <c r="A40" s="230"/>
      <c r="B40" s="228" t="s">
        <v>928</v>
      </c>
      <c r="C40" s="229" t="s">
        <v>175</v>
      </c>
      <c r="D40" s="229">
        <v>1</v>
      </c>
      <c r="E40" s="248">
        <v>700</v>
      </c>
      <c r="F40" s="244">
        <f t="shared" si="1"/>
        <v>0.72</v>
      </c>
      <c r="G40" s="244">
        <f t="shared" si="3"/>
        <v>7.48</v>
      </c>
      <c r="H40" s="231">
        <f t="shared" si="2"/>
        <v>1.5</v>
      </c>
      <c r="I40" s="244">
        <f t="shared" si="4"/>
        <v>711.94</v>
      </c>
      <c r="J40" s="232"/>
    </row>
    <row r="41" spans="1:10">
      <c r="A41" s="230"/>
      <c r="B41" s="228" t="s">
        <v>924</v>
      </c>
      <c r="C41" s="229" t="s">
        <v>175</v>
      </c>
      <c r="D41" s="229">
        <v>1</v>
      </c>
      <c r="E41" s="248">
        <v>198</v>
      </c>
      <c r="F41" s="244">
        <f t="shared" si="1"/>
        <v>0.72</v>
      </c>
      <c r="G41" s="244">
        <f t="shared" si="3"/>
        <v>7.48</v>
      </c>
      <c r="H41" s="231">
        <f t="shared" si="2"/>
        <v>1.5</v>
      </c>
      <c r="I41" s="244">
        <f t="shared" si="4"/>
        <v>209.94</v>
      </c>
      <c r="J41" s="232"/>
    </row>
    <row r="42" spans="1:10">
      <c r="A42" s="230"/>
      <c r="B42" s="228" t="s">
        <v>923</v>
      </c>
      <c r="C42" s="229" t="s">
        <v>175</v>
      </c>
      <c r="D42" s="229">
        <v>1</v>
      </c>
      <c r="E42" s="248">
        <v>70</v>
      </c>
      <c r="F42" s="244">
        <f t="shared" si="1"/>
        <v>0.72</v>
      </c>
      <c r="G42" s="244">
        <f t="shared" si="3"/>
        <v>7.48</v>
      </c>
      <c r="H42" s="231">
        <f t="shared" si="2"/>
        <v>1.5</v>
      </c>
      <c r="I42" s="244">
        <f t="shared" si="4"/>
        <v>81.94</v>
      </c>
      <c r="J42" s="232"/>
    </row>
    <row r="43" spans="1:10">
      <c r="A43" s="230"/>
      <c r="B43" s="228" t="s">
        <v>1920</v>
      </c>
      <c r="C43" s="229" t="s">
        <v>176</v>
      </c>
      <c r="D43" s="229">
        <v>1</v>
      </c>
      <c r="E43" s="248">
        <v>70</v>
      </c>
      <c r="F43" s="244">
        <f t="shared" si="1"/>
        <v>0.72</v>
      </c>
      <c r="G43" s="244">
        <f t="shared" si="3"/>
        <v>7.48</v>
      </c>
      <c r="H43" s="231">
        <f t="shared" si="2"/>
        <v>1.5</v>
      </c>
      <c r="I43" s="244">
        <f t="shared" si="4"/>
        <v>81.94</v>
      </c>
      <c r="J43" s="232"/>
    </row>
    <row r="44" spans="1:10" s="225" customFormat="1">
      <c r="A44" s="230"/>
      <c r="B44" s="228" t="s">
        <v>925</v>
      </c>
      <c r="C44" s="229" t="s">
        <v>175</v>
      </c>
      <c r="D44" s="229">
        <v>1</v>
      </c>
      <c r="E44" s="248">
        <v>200</v>
      </c>
      <c r="F44" s="244">
        <f t="shared" si="1"/>
        <v>0.72</v>
      </c>
      <c r="G44" s="244">
        <f t="shared" si="3"/>
        <v>7.48</v>
      </c>
      <c r="H44" s="231">
        <f t="shared" si="2"/>
        <v>1.5</v>
      </c>
      <c r="I44" s="244">
        <f>(G44*H44)+F44+E44</f>
        <v>211.94</v>
      </c>
      <c r="J44" s="232"/>
    </row>
    <row r="45" spans="1:10">
      <c r="A45" s="230"/>
      <c r="B45" s="228" t="s">
        <v>926</v>
      </c>
      <c r="C45" s="229" t="s">
        <v>175</v>
      </c>
      <c r="D45" s="229">
        <v>1</v>
      </c>
      <c r="E45" s="248">
        <v>580</v>
      </c>
      <c r="F45" s="244">
        <f t="shared" si="1"/>
        <v>0.72</v>
      </c>
      <c r="G45" s="244">
        <f>G43</f>
        <v>7.48</v>
      </c>
      <c r="H45" s="231">
        <f>H43</f>
        <v>1.5</v>
      </c>
      <c r="I45" s="244">
        <f t="shared" si="4"/>
        <v>591.94000000000005</v>
      </c>
      <c r="J45" s="232"/>
    </row>
    <row r="46" spans="1:10">
      <c r="A46" s="230"/>
      <c r="B46" s="228" t="s">
        <v>927</v>
      </c>
      <c r="C46" s="229" t="s">
        <v>175</v>
      </c>
      <c r="D46" s="229">
        <v>1</v>
      </c>
      <c r="E46" s="248">
        <v>440</v>
      </c>
      <c r="F46" s="244">
        <f t="shared" si="1"/>
        <v>0.72</v>
      </c>
      <c r="G46" s="244">
        <f t="shared" si="3"/>
        <v>7.48</v>
      </c>
      <c r="H46" s="231">
        <f t="shared" si="2"/>
        <v>1.5</v>
      </c>
      <c r="I46" s="244">
        <f>(G46*H46)+F46+E46</f>
        <v>451.94</v>
      </c>
      <c r="J46" s="232"/>
    </row>
    <row r="47" spans="1:10" ht="12.75" customHeight="1">
      <c r="A47" s="237">
        <v>4</v>
      </c>
      <c r="B47" s="239" t="s">
        <v>1330</v>
      </c>
      <c r="C47" s="236"/>
      <c r="D47" s="236"/>
      <c r="E47" s="249"/>
      <c r="F47" s="244"/>
      <c r="G47" s="244"/>
      <c r="H47" s="231"/>
      <c r="I47" s="244"/>
      <c r="J47" s="236"/>
    </row>
    <row r="48" spans="1:10">
      <c r="A48" s="230"/>
      <c r="B48" s="228" t="s">
        <v>705</v>
      </c>
      <c r="C48" s="229" t="s">
        <v>176</v>
      </c>
      <c r="D48" s="229"/>
      <c r="E48" s="248">
        <v>45</v>
      </c>
      <c r="F48" s="244">
        <f t="shared" si="1"/>
        <v>0</v>
      </c>
      <c r="G48" s="244">
        <f>G43</f>
        <v>7.48</v>
      </c>
      <c r="H48" s="231">
        <f>H43</f>
        <v>1.5</v>
      </c>
      <c r="I48" s="244">
        <f t="shared" si="4"/>
        <v>56.22</v>
      </c>
      <c r="J48" s="232"/>
    </row>
    <row r="49" spans="1:10">
      <c r="A49" s="230"/>
      <c r="B49" s="228" t="s">
        <v>706</v>
      </c>
      <c r="C49" s="229" t="s">
        <v>175</v>
      </c>
      <c r="D49" s="229"/>
      <c r="E49" s="248">
        <v>190</v>
      </c>
      <c r="F49" s="244">
        <f t="shared" si="1"/>
        <v>0</v>
      </c>
      <c r="G49" s="244">
        <f t="shared" si="3"/>
        <v>7.48</v>
      </c>
      <c r="H49" s="231">
        <f t="shared" si="2"/>
        <v>1.5</v>
      </c>
      <c r="I49" s="244">
        <f t="shared" si="4"/>
        <v>201.22</v>
      </c>
      <c r="J49" s="232"/>
    </row>
    <row r="50" spans="1:10">
      <c r="A50" s="230"/>
      <c r="B50" s="228" t="s">
        <v>707</v>
      </c>
      <c r="C50" s="229" t="s">
        <v>175</v>
      </c>
      <c r="D50" s="229"/>
      <c r="E50" s="248">
        <v>190</v>
      </c>
      <c r="F50" s="244">
        <f t="shared" si="1"/>
        <v>0</v>
      </c>
      <c r="G50" s="244">
        <f t="shared" si="3"/>
        <v>7.48</v>
      </c>
      <c r="H50" s="231">
        <f t="shared" si="2"/>
        <v>1.5</v>
      </c>
      <c r="I50" s="244">
        <f t="shared" si="4"/>
        <v>201.22</v>
      </c>
      <c r="J50" s="232"/>
    </row>
    <row r="51" spans="1:10">
      <c r="A51" s="230"/>
      <c r="B51" s="228" t="s">
        <v>922</v>
      </c>
      <c r="C51" s="229" t="s">
        <v>176</v>
      </c>
      <c r="D51" s="229"/>
      <c r="E51" s="248">
        <v>310</v>
      </c>
      <c r="F51" s="244">
        <f t="shared" si="1"/>
        <v>0</v>
      </c>
      <c r="G51" s="244">
        <f t="shared" si="3"/>
        <v>7.48</v>
      </c>
      <c r="H51" s="231">
        <f t="shared" si="2"/>
        <v>1.5</v>
      </c>
      <c r="I51" s="244">
        <f t="shared" si="4"/>
        <v>321.22000000000003</v>
      </c>
      <c r="J51" s="232"/>
    </row>
    <row r="52" spans="1:10">
      <c r="A52" s="230"/>
      <c r="B52" s="228" t="s">
        <v>1278</v>
      </c>
      <c r="C52" s="229" t="s">
        <v>175</v>
      </c>
      <c r="D52" s="236"/>
      <c r="E52" s="248">
        <v>115</v>
      </c>
      <c r="F52" s="244">
        <f t="shared" si="1"/>
        <v>0</v>
      </c>
      <c r="G52" s="244">
        <f t="shared" si="3"/>
        <v>7.48</v>
      </c>
      <c r="H52" s="231">
        <f t="shared" si="2"/>
        <v>1.5</v>
      </c>
      <c r="I52" s="244">
        <f t="shared" si="4"/>
        <v>126.22</v>
      </c>
      <c r="J52" s="232"/>
    </row>
    <row r="53" spans="1:10" ht="12.75" customHeight="1">
      <c r="A53" s="237">
        <v>5</v>
      </c>
      <c r="B53" s="239" t="s">
        <v>1329</v>
      </c>
      <c r="C53" s="236"/>
      <c r="D53" s="236"/>
      <c r="E53" s="249"/>
      <c r="F53" s="236"/>
      <c r="G53" s="244"/>
      <c r="H53" s="249"/>
      <c r="I53" s="244"/>
      <c r="J53" s="236"/>
    </row>
    <row r="54" spans="1:10">
      <c r="A54" s="255"/>
      <c r="B54" s="235" t="s">
        <v>1282</v>
      </c>
      <c r="C54" s="236"/>
      <c r="D54" s="236"/>
      <c r="E54" s="249"/>
      <c r="F54" s="236"/>
      <c r="G54" s="244"/>
      <c r="H54" s="249"/>
      <c r="I54" s="244"/>
      <c r="J54" s="236"/>
    </row>
    <row r="55" spans="1:10">
      <c r="A55" s="233"/>
      <c r="B55" s="228" t="s">
        <v>1279</v>
      </c>
      <c r="C55" s="232" t="s">
        <v>24</v>
      </c>
      <c r="D55" s="232"/>
      <c r="E55" s="248">
        <v>7960</v>
      </c>
      <c r="F55" s="244">
        <f>'Bhume Rate 078-79'!H98</f>
        <v>55</v>
      </c>
      <c r="G55" s="244">
        <f>Input!I162*100</f>
        <v>748</v>
      </c>
      <c r="H55" s="231">
        <f>'Bhume Rate 078-79'!F78</f>
        <v>2</v>
      </c>
      <c r="I55" s="244">
        <f t="shared" si="4"/>
        <v>9511</v>
      </c>
      <c r="J55" s="232">
        <f>I55/100</f>
        <v>95.11</v>
      </c>
    </row>
    <row r="56" spans="1:10">
      <c r="A56" s="233"/>
      <c r="B56" s="228" t="s">
        <v>1280</v>
      </c>
      <c r="C56" s="232" t="s">
        <v>24</v>
      </c>
      <c r="D56" s="232"/>
      <c r="E56" s="248">
        <v>7550</v>
      </c>
      <c r="F56" s="244">
        <f>F55</f>
        <v>55</v>
      </c>
      <c r="G56" s="244">
        <f>G55</f>
        <v>748</v>
      </c>
      <c r="H56" s="231">
        <f>H55</f>
        <v>2</v>
      </c>
      <c r="I56" s="244">
        <f t="shared" si="4"/>
        <v>9101</v>
      </c>
      <c r="J56" s="232">
        <f t="shared" ref="J56:J58" si="5">I56/100</f>
        <v>91.01</v>
      </c>
    </row>
    <row r="57" spans="1:10">
      <c r="A57" s="233"/>
      <c r="B57" s="228" t="s">
        <v>1281</v>
      </c>
      <c r="C57" s="232" t="s">
        <v>24</v>
      </c>
      <c r="D57" s="232"/>
      <c r="E57" s="248">
        <v>7650</v>
      </c>
      <c r="F57" s="244">
        <f t="shared" ref="F57:F58" si="6">F56</f>
        <v>55</v>
      </c>
      <c r="G57" s="244">
        <f t="shared" ref="G57:G58" si="7">G56</f>
        <v>748</v>
      </c>
      <c r="H57" s="231">
        <f t="shared" ref="H57:H58" si="8">H56</f>
        <v>2</v>
      </c>
      <c r="I57" s="244">
        <f t="shared" si="4"/>
        <v>9201</v>
      </c>
      <c r="J57" s="232">
        <f t="shared" si="5"/>
        <v>92.01</v>
      </c>
    </row>
    <row r="58" spans="1:10">
      <c r="A58" s="233"/>
      <c r="B58" s="228" t="s">
        <v>129</v>
      </c>
      <c r="C58" s="232" t="s">
        <v>24</v>
      </c>
      <c r="D58" s="232"/>
      <c r="E58" s="248">
        <v>8880</v>
      </c>
      <c r="F58" s="244">
        <f t="shared" si="6"/>
        <v>55</v>
      </c>
      <c r="G58" s="244">
        <f t="shared" si="7"/>
        <v>748</v>
      </c>
      <c r="H58" s="231">
        <f t="shared" si="8"/>
        <v>2</v>
      </c>
      <c r="I58" s="244">
        <f>(G58*H58)+F58+E58</f>
        <v>10431</v>
      </c>
      <c r="J58" s="232">
        <f t="shared" si="5"/>
        <v>104.31</v>
      </c>
    </row>
    <row r="59" spans="1:10">
      <c r="A59" s="255"/>
      <c r="B59" s="235" t="s">
        <v>1283</v>
      </c>
      <c r="C59" s="232"/>
      <c r="D59" s="232"/>
      <c r="E59" s="248"/>
      <c r="F59" s="244"/>
      <c r="G59" s="244"/>
      <c r="H59" s="231"/>
      <c r="I59" s="244"/>
      <c r="J59" s="232"/>
    </row>
    <row r="60" spans="1:10">
      <c r="A60" s="230"/>
      <c r="B60" s="228" t="s">
        <v>215</v>
      </c>
      <c r="C60" s="232" t="s">
        <v>176</v>
      </c>
      <c r="D60" s="232">
        <v>1</v>
      </c>
      <c r="E60" s="248">
        <v>93</v>
      </c>
      <c r="F60" s="244">
        <f>'Bhume Rate 078-79'!H99/35</f>
        <v>1.0857142857142856</v>
      </c>
      <c r="G60" s="244">
        <f>G52</f>
        <v>7.48</v>
      </c>
      <c r="H60" s="231">
        <f>'Bhume Rate 078-79'!F78</f>
        <v>2</v>
      </c>
      <c r="I60" s="244">
        <f>(G60*H60)+F60+E60</f>
        <v>109.04571428571428</v>
      </c>
      <c r="J60" s="232"/>
    </row>
    <row r="61" spans="1:10">
      <c r="A61" s="230"/>
      <c r="B61" s="228" t="s">
        <v>216</v>
      </c>
      <c r="C61" s="232" t="s">
        <v>176</v>
      </c>
      <c r="D61" s="232">
        <v>1</v>
      </c>
      <c r="E61" s="248">
        <v>98</v>
      </c>
      <c r="F61" s="244">
        <f>F60</f>
        <v>1.0857142857142856</v>
      </c>
      <c r="G61" s="244">
        <f>G60</f>
        <v>7.48</v>
      </c>
      <c r="H61" s="231">
        <f>H60</f>
        <v>2</v>
      </c>
      <c r="I61" s="244">
        <f t="shared" ref="I61:I122" si="9">(G61*H61)+F61+E61</f>
        <v>114.04571428571428</v>
      </c>
      <c r="J61" s="232"/>
    </row>
    <row r="62" spans="1:10">
      <c r="A62" s="230"/>
      <c r="B62" s="228" t="s">
        <v>217</v>
      </c>
      <c r="C62" s="232" t="s">
        <v>176</v>
      </c>
      <c r="D62" s="232">
        <v>1</v>
      </c>
      <c r="E62" s="248">
        <v>103</v>
      </c>
      <c r="F62" s="244">
        <f>F61</f>
        <v>1.0857142857142856</v>
      </c>
      <c r="G62" s="244">
        <f>G60</f>
        <v>7.48</v>
      </c>
      <c r="H62" s="231">
        <f>H61</f>
        <v>2</v>
      </c>
      <c r="I62" s="244">
        <f t="shared" si="9"/>
        <v>119.04571428571428</v>
      </c>
      <c r="J62" s="232"/>
    </row>
    <row r="63" spans="1:10">
      <c r="A63" s="233"/>
      <c r="B63" s="235" t="s">
        <v>1284</v>
      </c>
      <c r="C63" s="232"/>
      <c r="D63" s="232"/>
      <c r="E63" s="248"/>
      <c r="F63" s="244"/>
      <c r="G63" s="244"/>
      <c r="H63" s="231"/>
      <c r="I63" s="244"/>
      <c r="J63" s="232"/>
    </row>
    <row r="64" spans="1:10">
      <c r="A64" s="233"/>
      <c r="B64" s="228" t="s">
        <v>1285</v>
      </c>
      <c r="C64" s="232" t="s">
        <v>176</v>
      </c>
      <c r="D64" s="232">
        <v>1</v>
      </c>
      <c r="E64" s="248">
        <v>103</v>
      </c>
      <c r="F64" s="244">
        <f>'Bhume Rate 078-79'!H107/35</f>
        <v>1.5714285714285714</v>
      </c>
      <c r="G64" s="244">
        <f>G60</f>
        <v>7.48</v>
      </c>
      <c r="H64" s="231">
        <f>H62</f>
        <v>2</v>
      </c>
      <c r="I64" s="244">
        <f t="shared" si="9"/>
        <v>119.53142857142858</v>
      </c>
      <c r="J64" s="232"/>
    </row>
    <row r="65" spans="1:10">
      <c r="A65" s="233"/>
      <c r="B65" s="235" t="s">
        <v>1286</v>
      </c>
      <c r="C65" s="232"/>
      <c r="D65" s="232"/>
      <c r="E65" s="248"/>
      <c r="F65" s="244"/>
      <c r="G65" s="244"/>
      <c r="H65" s="231"/>
      <c r="I65" s="244"/>
      <c r="J65" s="232"/>
    </row>
    <row r="66" spans="1:10">
      <c r="A66" s="234"/>
      <c r="B66" s="228" t="s">
        <v>1287</v>
      </c>
      <c r="C66" s="232" t="s">
        <v>176</v>
      </c>
      <c r="D66" s="232">
        <v>1</v>
      </c>
      <c r="E66" s="248">
        <v>120</v>
      </c>
      <c r="F66" s="244">
        <f>'Bhume Rate 078-79'!H98/100</f>
        <v>0.55000000000000004</v>
      </c>
      <c r="G66" s="244">
        <f>G60</f>
        <v>7.48</v>
      </c>
      <c r="H66" s="231">
        <f>H64</f>
        <v>2</v>
      </c>
      <c r="I66" s="244">
        <f t="shared" si="9"/>
        <v>135.51</v>
      </c>
      <c r="J66" s="236"/>
    </row>
    <row r="67" spans="1:10">
      <c r="A67" s="234"/>
      <c r="B67" s="228" t="s">
        <v>1288</v>
      </c>
      <c r="C67" s="232" t="s">
        <v>176</v>
      </c>
      <c r="D67" s="232">
        <v>1</v>
      </c>
      <c r="E67" s="248">
        <v>130</v>
      </c>
      <c r="F67" s="244">
        <f>F66</f>
        <v>0.55000000000000004</v>
      </c>
      <c r="G67" s="244">
        <f t="shared" ref="G67:G72" si="10">G61</f>
        <v>7.48</v>
      </c>
      <c r="H67" s="231">
        <f>H66</f>
        <v>2</v>
      </c>
      <c r="I67" s="244">
        <f t="shared" si="9"/>
        <v>145.51</v>
      </c>
      <c r="J67" s="236"/>
    </row>
    <row r="68" spans="1:10">
      <c r="A68" s="234"/>
      <c r="B68" s="228" t="s">
        <v>1289</v>
      </c>
      <c r="C68" s="232" t="s">
        <v>176</v>
      </c>
      <c r="D68" s="232">
        <v>1</v>
      </c>
      <c r="E68" s="248">
        <v>125</v>
      </c>
      <c r="F68" s="244">
        <f t="shared" ref="F68:F72" si="11">F67</f>
        <v>0.55000000000000004</v>
      </c>
      <c r="G68" s="244">
        <f t="shared" si="10"/>
        <v>7.48</v>
      </c>
      <c r="H68" s="231">
        <f t="shared" ref="H68:H82" si="12">H66</f>
        <v>2</v>
      </c>
      <c r="I68" s="244">
        <f t="shared" si="9"/>
        <v>140.51</v>
      </c>
      <c r="J68" s="232"/>
    </row>
    <row r="69" spans="1:10">
      <c r="A69" s="234"/>
      <c r="B69" s="228" t="s">
        <v>798</v>
      </c>
      <c r="C69" s="232" t="s">
        <v>176</v>
      </c>
      <c r="D69" s="232">
        <v>1</v>
      </c>
      <c r="E69" s="248">
        <v>125</v>
      </c>
      <c r="F69" s="244">
        <f t="shared" si="11"/>
        <v>0.55000000000000004</v>
      </c>
      <c r="G69" s="244">
        <f>G66</f>
        <v>7.48</v>
      </c>
      <c r="H69" s="231">
        <f t="shared" si="12"/>
        <v>2</v>
      </c>
      <c r="I69" s="244">
        <f t="shared" si="9"/>
        <v>140.51</v>
      </c>
      <c r="J69" s="232"/>
    </row>
    <row r="70" spans="1:10">
      <c r="A70" s="234"/>
      <c r="B70" s="228" t="s">
        <v>25</v>
      </c>
      <c r="C70" s="232" t="s">
        <v>176</v>
      </c>
      <c r="D70" s="232">
        <v>1</v>
      </c>
      <c r="E70" s="248">
        <v>130</v>
      </c>
      <c r="F70" s="244">
        <f t="shared" si="11"/>
        <v>0.55000000000000004</v>
      </c>
      <c r="G70" s="244">
        <f t="shared" si="10"/>
        <v>7.48</v>
      </c>
      <c r="H70" s="231">
        <f t="shared" si="12"/>
        <v>2</v>
      </c>
      <c r="I70" s="244">
        <f t="shared" si="9"/>
        <v>145.51</v>
      </c>
      <c r="J70" s="236"/>
    </row>
    <row r="71" spans="1:10">
      <c r="A71" s="234"/>
      <c r="B71" s="228" t="s">
        <v>26</v>
      </c>
      <c r="C71" s="232" t="s">
        <v>176</v>
      </c>
      <c r="D71" s="232">
        <v>1</v>
      </c>
      <c r="E71" s="248">
        <v>135</v>
      </c>
      <c r="F71" s="244">
        <f t="shared" si="11"/>
        <v>0.55000000000000004</v>
      </c>
      <c r="G71" s="244">
        <f>G66</f>
        <v>7.48</v>
      </c>
      <c r="H71" s="231">
        <f t="shared" si="12"/>
        <v>2</v>
      </c>
      <c r="I71" s="244">
        <f t="shared" si="9"/>
        <v>150.51</v>
      </c>
      <c r="J71" s="236"/>
    </row>
    <row r="72" spans="1:10">
      <c r="A72" s="234"/>
      <c r="B72" s="228" t="s">
        <v>27</v>
      </c>
      <c r="C72" s="232" t="s">
        <v>176</v>
      </c>
      <c r="D72" s="232">
        <v>1</v>
      </c>
      <c r="E72" s="248">
        <v>150</v>
      </c>
      <c r="F72" s="244">
        <f t="shared" si="11"/>
        <v>0.55000000000000004</v>
      </c>
      <c r="G72" s="244">
        <f t="shared" si="10"/>
        <v>7.48</v>
      </c>
      <c r="H72" s="231">
        <f t="shared" si="12"/>
        <v>2</v>
      </c>
      <c r="I72" s="244">
        <f t="shared" si="9"/>
        <v>165.51</v>
      </c>
      <c r="J72" s="232"/>
    </row>
    <row r="73" spans="1:10">
      <c r="A73" s="234"/>
      <c r="B73" s="228" t="s">
        <v>1718</v>
      </c>
      <c r="C73" s="232"/>
      <c r="D73" s="232"/>
      <c r="E73" s="250"/>
      <c r="F73" s="244"/>
      <c r="G73" s="244"/>
      <c r="H73" s="231"/>
      <c r="I73" s="244"/>
      <c r="J73" s="232"/>
    </row>
    <row r="74" spans="1:10">
      <c r="A74" s="234"/>
      <c r="B74" s="228" t="s">
        <v>28</v>
      </c>
      <c r="C74" s="232" t="s">
        <v>29</v>
      </c>
      <c r="D74" s="232"/>
      <c r="E74" s="248">
        <v>200</v>
      </c>
      <c r="F74" s="244"/>
      <c r="G74" s="244">
        <f>E74*6%</f>
        <v>12</v>
      </c>
      <c r="H74" s="231">
        <f t="shared" si="12"/>
        <v>2</v>
      </c>
      <c r="I74" s="244">
        <f>(G74*H74)+F74+E74</f>
        <v>224</v>
      </c>
      <c r="J74" s="232"/>
    </row>
    <row r="75" spans="1:10">
      <c r="A75" s="234"/>
      <c r="B75" s="228" t="s">
        <v>30</v>
      </c>
      <c r="C75" s="232" t="s">
        <v>29</v>
      </c>
      <c r="D75" s="232"/>
      <c r="E75" s="248">
        <v>260</v>
      </c>
      <c r="F75" s="244"/>
      <c r="G75" s="244">
        <f t="shared" ref="G75:G76" si="13">E75*6%</f>
        <v>15.6</v>
      </c>
      <c r="H75" s="231">
        <f>H74</f>
        <v>2</v>
      </c>
      <c r="I75" s="244">
        <f t="shared" si="9"/>
        <v>291.2</v>
      </c>
      <c r="J75" s="232"/>
    </row>
    <row r="76" spans="1:10">
      <c r="A76" s="234"/>
      <c r="B76" s="228" t="s">
        <v>31</v>
      </c>
      <c r="C76" s="232" t="s">
        <v>29</v>
      </c>
      <c r="D76" s="232"/>
      <c r="E76" s="248">
        <v>215</v>
      </c>
      <c r="F76" s="244"/>
      <c r="G76" s="244">
        <f t="shared" si="13"/>
        <v>12.9</v>
      </c>
      <c r="H76" s="231">
        <f t="shared" si="12"/>
        <v>2</v>
      </c>
      <c r="I76" s="244">
        <f>(G76*H76)+F76+E76</f>
        <v>240.8</v>
      </c>
      <c r="J76" s="232"/>
    </row>
    <row r="77" spans="1:10">
      <c r="A77" s="234"/>
      <c r="B77" s="255" t="s">
        <v>1719</v>
      </c>
      <c r="C77" s="232"/>
      <c r="D77" s="232"/>
      <c r="E77" s="248"/>
      <c r="F77" s="244"/>
      <c r="G77" s="244"/>
      <c r="H77" s="231"/>
      <c r="I77" s="244"/>
      <c r="J77" s="232"/>
    </row>
    <row r="78" spans="1:10">
      <c r="A78" s="234"/>
      <c r="B78" s="228" t="s">
        <v>214</v>
      </c>
      <c r="C78" s="232" t="s">
        <v>29</v>
      </c>
      <c r="D78" s="232"/>
      <c r="E78" s="248">
        <v>159</v>
      </c>
      <c r="F78" s="244"/>
      <c r="G78" s="244">
        <f>E78*6%</f>
        <v>9.5399999999999991</v>
      </c>
      <c r="H78" s="231">
        <f t="shared" si="12"/>
        <v>2</v>
      </c>
      <c r="I78" s="244">
        <f t="shared" si="9"/>
        <v>178.07999999999998</v>
      </c>
      <c r="J78" s="232"/>
    </row>
    <row r="79" spans="1:10">
      <c r="A79" s="234"/>
      <c r="B79" s="228" t="s">
        <v>33</v>
      </c>
      <c r="C79" s="232" t="s">
        <v>29</v>
      </c>
      <c r="D79" s="232"/>
      <c r="E79" s="248">
        <v>320</v>
      </c>
      <c r="F79" s="244"/>
      <c r="G79" s="244">
        <f t="shared" ref="G79:G80" si="14">E79*6%</f>
        <v>19.2</v>
      </c>
      <c r="H79" s="231">
        <f>H78</f>
        <v>2</v>
      </c>
      <c r="I79" s="244">
        <f t="shared" si="9"/>
        <v>358.4</v>
      </c>
      <c r="J79" s="232"/>
    </row>
    <row r="80" spans="1:10">
      <c r="A80" s="234"/>
      <c r="B80" s="228" t="s">
        <v>32</v>
      </c>
      <c r="C80" s="232" t="s">
        <v>29</v>
      </c>
      <c r="D80" s="232"/>
      <c r="E80" s="248">
        <v>435</v>
      </c>
      <c r="F80" s="244"/>
      <c r="G80" s="244">
        <f t="shared" si="14"/>
        <v>26.099999999999998</v>
      </c>
      <c r="H80" s="231">
        <f t="shared" si="12"/>
        <v>2</v>
      </c>
      <c r="I80" s="244">
        <f t="shared" si="9"/>
        <v>487.2</v>
      </c>
      <c r="J80" s="232"/>
    </row>
    <row r="81" spans="1:12">
      <c r="A81" s="234"/>
      <c r="B81" s="228" t="s">
        <v>954</v>
      </c>
      <c r="C81" s="232" t="s">
        <v>176</v>
      </c>
      <c r="D81" s="232">
        <v>1</v>
      </c>
      <c r="E81" s="248">
        <v>130</v>
      </c>
      <c r="F81" s="244">
        <f>'Bhume Rate 078-79'!H105/100</f>
        <v>0.8</v>
      </c>
      <c r="G81" s="244">
        <f>Input!I162</f>
        <v>7.48</v>
      </c>
      <c r="H81" s="231">
        <f t="shared" si="12"/>
        <v>2</v>
      </c>
      <c r="I81" s="244">
        <f>(G81*H81)+F81+E81</f>
        <v>145.76</v>
      </c>
      <c r="J81" s="232"/>
    </row>
    <row r="82" spans="1:12">
      <c r="A82" s="234"/>
      <c r="B82" s="228" t="s">
        <v>34</v>
      </c>
      <c r="C82" s="232" t="s">
        <v>176</v>
      </c>
      <c r="D82" s="232">
        <v>1</v>
      </c>
      <c r="E82" s="248">
        <v>145</v>
      </c>
      <c r="F82" s="244">
        <f>F81</f>
        <v>0.8</v>
      </c>
      <c r="G82" s="244">
        <f>G81</f>
        <v>7.48</v>
      </c>
      <c r="H82" s="231">
        <f t="shared" si="12"/>
        <v>2</v>
      </c>
      <c r="I82" s="244">
        <f t="shared" si="9"/>
        <v>160.76</v>
      </c>
      <c r="J82" s="232"/>
    </row>
    <row r="83" spans="1:12">
      <c r="A83" s="234"/>
      <c r="B83" s="235" t="s">
        <v>1290</v>
      </c>
      <c r="C83" s="232"/>
      <c r="D83" s="232"/>
      <c r="E83" s="248"/>
      <c r="F83" s="244"/>
      <c r="G83" s="244"/>
      <c r="H83" s="231"/>
      <c r="I83" s="244">
        <f t="shared" si="9"/>
        <v>0</v>
      </c>
      <c r="J83" s="232"/>
    </row>
    <row r="84" spans="1:12">
      <c r="A84" s="234"/>
      <c r="B84" s="228" t="s">
        <v>35</v>
      </c>
      <c r="C84" s="232" t="s">
        <v>83</v>
      </c>
      <c r="D84" s="232"/>
      <c r="E84" s="248">
        <v>110</v>
      </c>
      <c r="F84" s="244"/>
      <c r="G84" s="244">
        <f>E84*6%</f>
        <v>6.6</v>
      </c>
      <c r="H84" s="231">
        <f>Output_2!H82</f>
        <v>2</v>
      </c>
      <c r="I84" s="244">
        <f t="shared" si="9"/>
        <v>123.2</v>
      </c>
      <c r="J84" s="232"/>
    </row>
    <row r="85" spans="1:12">
      <c r="A85" s="234"/>
      <c r="B85" s="228" t="s">
        <v>36</v>
      </c>
      <c r="C85" s="232" t="s">
        <v>83</v>
      </c>
      <c r="D85" s="232"/>
      <c r="E85" s="248">
        <v>175</v>
      </c>
      <c r="F85" s="244"/>
      <c r="G85" s="244">
        <f t="shared" ref="G85:G87" si="15">E85*6%</f>
        <v>10.5</v>
      </c>
      <c r="H85" s="231">
        <f>H84</f>
        <v>2</v>
      </c>
      <c r="I85" s="244">
        <f t="shared" si="9"/>
        <v>196</v>
      </c>
      <c r="J85" s="232"/>
    </row>
    <row r="86" spans="1:12">
      <c r="A86" s="234"/>
      <c r="B86" s="228" t="s">
        <v>51</v>
      </c>
      <c r="C86" s="232" t="s">
        <v>83</v>
      </c>
      <c r="D86" s="232"/>
      <c r="E86" s="248">
        <v>248</v>
      </c>
      <c r="F86" s="244"/>
      <c r="G86" s="244">
        <f t="shared" si="15"/>
        <v>14.879999999999999</v>
      </c>
      <c r="H86" s="231">
        <f t="shared" ref="H86:H87" si="16">H85</f>
        <v>2</v>
      </c>
      <c r="I86" s="244">
        <f t="shared" si="9"/>
        <v>277.76</v>
      </c>
      <c r="J86" s="236"/>
    </row>
    <row r="87" spans="1:12">
      <c r="A87" s="234"/>
      <c r="B87" s="228" t="s">
        <v>37</v>
      </c>
      <c r="C87" s="232" t="s">
        <v>83</v>
      </c>
      <c r="D87" s="232"/>
      <c r="E87" s="248">
        <v>235</v>
      </c>
      <c r="F87" s="244"/>
      <c r="G87" s="244">
        <f t="shared" si="15"/>
        <v>14.1</v>
      </c>
      <c r="H87" s="231">
        <f t="shared" si="16"/>
        <v>2</v>
      </c>
      <c r="I87" s="244">
        <f t="shared" si="9"/>
        <v>263.2</v>
      </c>
      <c r="J87" s="236"/>
    </row>
    <row r="88" spans="1:12">
      <c r="A88" s="234"/>
      <c r="B88" s="235" t="s">
        <v>1291</v>
      </c>
      <c r="C88" s="232"/>
      <c r="D88" s="232"/>
      <c r="E88" s="248"/>
      <c r="F88" s="244"/>
      <c r="G88" s="244"/>
      <c r="H88" s="231"/>
      <c r="I88" s="244"/>
      <c r="J88" s="236"/>
    </row>
    <row r="89" spans="1:12">
      <c r="A89" s="234"/>
      <c r="B89" s="228" t="s">
        <v>1292</v>
      </c>
      <c r="C89" s="232" t="s">
        <v>351</v>
      </c>
      <c r="D89" s="232">
        <v>12</v>
      </c>
      <c r="E89" s="248">
        <v>0</v>
      </c>
      <c r="F89" s="244">
        <f>'Bhume Rate 078-79'!H101</f>
        <v>16.5</v>
      </c>
      <c r="G89" s="244">
        <f>Input!I162*Output_2!D89</f>
        <v>89.76</v>
      </c>
      <c r="H89" s="231">
        <f>H87</f>
        <v>2</v>
      </c>
      <c r="I89" s="244">
        <f>(G89*H89)+F89+E89</f>
        <v>196.02</v>
      </c>
      <c r="J89" s="236"/>
    </row>
    <row r="90" spans="1:12">
      <c r="A90" s="234"/>
      <c r="B90" s="228" t="s">
        <v>1293</v>
      </c>
      <c r="C90" s="232" t="s">
        <v>351</v>
      </c>
      <c r="D90" s="232">
        <v>32</v>
      </c>
      <c r="E90" s="248">
        <v>0</v>
      </c>
      <c r="F90" s="244">
        <f>F89</f>
        <v>16.5</v>
      </c>
      <c r="G90" s="244">
        <f>Input!I162*Output_2!D90</f>
        <v>239.36</v>
      </c>
      <c r="H90" s="231">
        <f>H89</f>
        <v>2</v>
      </c>
      <c r="I90" s="244">
        <f t="shared" si="9"/>
        <v>495.22</v>
      </c>
      <c r="J90" s="236"/>
      <c r="L90" s="223"/>
    </row>
    <row r="91" spans="1:12">
      <c r="A91" s="234"/>
      <c r="B91" s="228" t="s">
        <v>1294</v>
      </c>
      <c r="C91" s="232" t="s">
        <v>351</v>
      </c>
      <c r="D91" s="232">
        <v>26</v>
      </c>
      <c r="E91" s="248">
        <v>4242</v>
      </c>
      <c r="F91" s="244">
        <f t="shared" ref="F91:F96" si="17">F90</f>
        <v>16.5</v>
      </c>
      <c r="G91" s="244">
        <f>Input!I162*Output_2!D91</f>
        <v>194.48000000000002</v>
      </c>
      <c r="H91" s="231">
        <f t="shared" ref="H91:H96" si="18">H90</f>
        <v>2</v>
      </c>
      <c r="I91" s="244">
        <f t="shared" si="9"/>
        <v>4647.46</v>
      </c>
      <c r="J91" s="236"/>
    </row>
    <row r="92" spans="1:12">
      <c r="A92" s="234"/>
      <c r="B92" s="228" t="s">
        <v>1295</v>
      </c>
      <c r="C92" s="232" t="s">
        <v>351</v>
      </c>
      <c r="D92" s="232">
        <v>19</v>
      </c>
      <c r="E92" s="248">
        <v>2989</v>
      </c>
      <c r="F92" s="244">
        <f t="shared" si="17"/>
        <v>16.5</v>
      </c>
      <c r="G92" s="244">
        <f>Input!I162*Output_2!D92</f>
        <v>142.12</v>
      </c>
      <c r="H92" s="231">
        <f t="shared" si="18"/>
        <v>2</v>
      </c>
      <c r="I92" s="244">
        <f>(G92*H92)+F92+E92</f>
        <v>3289.74</v>
      </c>
      <c r="J92" s="236"/>
    </row>
    <row r="93" spans="1:12">
      <c r="A93" s="234"/>
      <c r="B93" s="228" t="s">
        <v>1296</v>
      </c>
      <c r="C93" s="232" t="s">
        <v>351</v>
      </c>
      <c r="D93" s="232">
        <v>13</v>
      </c>
      <c r="E93" s="248">
        <v>3005</v>
      </c>
      <c r="F93" s="244">
        <f t="shared" si="17"/>
        <v>16.5</v>
      </c>
      <c r="G93" s="244">
        <f>Input!I162*Output_2!D93</f>
        <v>97.240000000000009</v>
      </c>
      <c r="H93" s="231">
        <f t="shared" si="18"/>
        <v>2</v>
      </c>
      <c r="I93" s="244">
        <f t="shared" si="9"/>
        <v>3215.98</v>
      </c>
      <c r="J93" s="236"/>
    </row>
    <row r="94" spans="1:12">
      <c r="A94" s="234"/>
      <c r="B94" s="228" t="s">
        <v>1296</v>
      </c>
      <c r="C94" s="232" t="s">
        <v>351</v>
      </c>
      <c r="D94" s="232">
        <v>9</v>
      </c>
      <c r="E94" s="248">
        <v>0</v>
      </c>
      <c r="F94" s="244">
        <f t="shared" si="17"/>
        <v>16.5</v>
      </c>
      <c r="G94" s="244">
        <f>Input!I162*Output_2!D94</f>
        <v>67.320000000000007</v>
      </c>
      <c r="H94" s="231">
        <f t="shared" si="18"/>
        <v>2</v>
      </c>
      <c r="I94" s="244">
        <f t="shared" si="9"/>
        <v>151.14000000000001</v>
      </c>
      <c r="J94" s="236"/>
    </row>
    <row r="95" spans="1:12">
      <c r="A95" s="234"/>
      <c r="B95" s="228" t="s">
        <v>1297</v>
      </c>
      <c r="C95" s="232" t="s">
        <v>351</v>
      </c>
      <c r="D95" s="232">
        <v>10</v>
      </c>
      <c r="E95" s="248">
        <v>2105</v>
      </c>
      <c r="F95" s="244">
        <f t="shared" si="17"/>
        <v>16.5</v>
      </c>
      <c r="G95" s="244">
        <f>Input!I162*Output_2!D95</f>
        <v>74.800000000000011</v>
      </c>
      <c r="H95" s="231">
        <f t="shared" si="18"/>
        <v>2</v>
      </c>
      <c r="I95" s="244">
        <f t="shared" si="9"/>
        <v>2271.1</v>
      </c>
      <c r="J95" s="236"/>
    </row>
    <row r="96" spans="1:12">
      <c r="A96" s="234"/>
      <c r="B96" s="228" t="s">
        <v>1298</v>
      </c>
      <c r="C96" s="232" t="s">
        <v>351</v>
      </c>
      <c r="D96" s="232">
        <v>15</v>
      </c>
      <c r="E96" s="248">
        <v>2249</v>
      </c>
      <c r="F96" s="244">
        <f t="shared" si="17"/>
        <v>16.5</v>
      </c>
      <c r="G96" s="244">
        <f>Input!I162*Output_2!D96</f>
        <v>112.2</v>
      </c>
      <c r="H96" s="231">
        <f t="shared" si="18"/>
        <v>2</v>
      </c>
      <c r="I96" s="244">
        <f t="shared" si="9"/>
        <v>2489.9</v>
      </c>
      <c r="J96" s="236"/>
    </row>
    <row r="97" spans="1:10">
      <c r="A97" s="234"/>
      <c r="B97" s="235" t="s">
        <v>1299</v>
      </c>
      <c r="C97" s="232"/>
      <c r="D97" s="232"/>
      <c r="E97" s="248"/>
      <c r="F97" s="244"/>
      <c r="G97" s="244"/>
      <c r="H97" s="231"/>
      <c r="I97" s="244"/>
      <c r="J97" s="236"/>
    </row>
    <row r="98" spans="1:10">
      <c r="A98" s="234"/>
      <c r="B98" s="228" t="s">
        <v>52</v>
      </c>
      <c r="C98" s="232" t="s">
        <v>176</v>
      </c>
      <c r="D98" s="232">
        <v>1</v>
      </c>
      <c r="E98" s="248">
        <v>93</v>
      </c>
      <c r="F98" s="244">
        <f>'Bhume Rate 078-79'!H102/100</f>
        <v>0.72</v>
      </c>
      <c r="G98" s="244">
        <f>Input!I162</f>
        <v>7.48</v>
      </c>
      <c r="H98" s="231">
        <v>1.5</v>
      </c>
      <c r="I98" s="244">
        <f t="shared" si="9"/>
        <v>104.94</v>
      </c>
      <c r="J98" s="236"/>
    </row>
    <row r="99" spans="1:10">
      <c r="A99" s="234"/>
      <c r="B99" s="228" t="s">
        <v>128</v>
      </c>
      <c r="C99" s="232" t="s">
        <v>176</v>
      </c>
      <c r="D99" s="232">
        <v>1</v>
      </c>
      <c r="E99" s="248">
        <v>103</v>
      </c>
      <c r="F99" s="244">
        <f>F98</f>
        <v>0.72</v>
      </c>
      <c r="G99" s="244">
        <f>G98</f>
        <v>7.48</v>
      </c>
      <c r="H99" s="231">
        <v>1.5</v>
      </c>
      <c r="I99" s="244">
        <f t="shared" si="9"/>
        <v>114.94</v>
      </c>
      <c r="J99" s="236"/>
    </row>
    <row r="100" spans="1:10">
      <c r="A100" s="234"/>
      <c r="B100" s="228" t="s">
        <v>133</v>
      </c>
      <c r="C100" s="232" t="s">
        <v>176</v>
      </c>
      <c r="D100" s="232">
        <v>1</v>
      </c>
      <c r="E100" s="248">
        <v>207</v>
      </c>
      <c r="F100" s="244">
        <f>F99</f>
        <v>0.72</v>
      </c>
      <c r="G100" s="244">
        <f>G99</f>
        <v>7.48</v>
      </c>
      <c r="H100" s="231">
        <v>1.5</v>
      </c>
      <c r="I100" s="244">
        <f t="shared" si="9"/>
        <v>218.94</v>
      </c>
      <c r="J100" s="236"/>
    </row>
    <row r="101" spans="1:10">
      <c r="A101" s="234"/>
      <c r="B101" s="228" t="s">
        <v>799</v>
      </c>
      <c r="C101" s="232" t="s">
        <v>499</v>
      </c>
      <c r="D101" s="232"/>
      <c r="E101" s="248">
        <v>77</v>
      </c>
      <c r="F101" s="244">
        <f t="shared" ref="F101:F104" si="19">F100</f>
        <v>0.72</v>
      </c>
      <c r="G101" s="244">
        <f>E101*6%</f>
        <v>4.62</v>
      </c>
      <c r="H101" s="231">
        <v>1.5</v>
      </c>
      <c r="I101" s="244">
        <f t="shared" si="9"/>
        <v>84.65</v>
      </c>
      <c r="J101" s="236"/>
    </row>
    <row r="102" spans="1:10">
      <c r="A102" s="234"/>
      <c r="B102" s="228" t="s">
        <v>134</v>
      </c>
      <c r="C102" s="232" t="s">
        <v>351</v>
      </c>
      <c r="D102" s="232"/>
      <c r="E102" s="248">
        <v>20</v>
      </c>
      <c r="F102" s="244">
        <f t="shared" si="19"/>
        <v>0.72</v>
      </c>
      <c r="G102" s="244">
        <f t="shared" ref="G102:G103" si="20">E102*6%</f>
        <v>1.2</v>
      </c>
      <c r="H102" s="231">
        <v>1.5</v>
      </c>
      <c r="I102" s="244">
        <f t="shared" si="9"/>
        <v>22.52</v>
      </c>
      <c r="J102" s="236"/>
    </row>
    <row r="103" spans="1:10">
      <c r="A103" s="234"/>
      <c r="B103" s="228" t="s">
        <v>800</v>
      </c>
      <c r="C103" s="232" t="s">
        <v>499</v>
      </c>
      <c r="D103" s="232"/>
      <c r="E103" s="248">
        <v>36</v>
      </c>
      <c r="F103" s="244">
        <f t="shared" si="19"/>
        <v>0.72</v>
      </c>
      <c r="G103" s="244">
        <f t="shared" si="20"/>
        <v>2.16</v>
      </c>
      <c r="H103" s="231">
        <v>1.5</v>
      </c>
      <c r="I103" s="244">
        <f t="shared" si="9"/>
        <v>39.96</v>
      </c>
      <c r="J103" s="236"/>
    </row>
    <row r="104" spans="1:10">
      <c r="A104" s="234"/>
      <c r="B104" s="228" t="s">
        <v>359</v>
      </c>
      <c r="C104" s="232" t="s">
        <v>176</v>
      </c>
      <c r="D104" s="232">
        <v>1</v>
      </c>
      <c r="E104" s="248">
        <v>186</v>
      </c>
      <c r="F104" s="244">
        <f t="shared" si="19"/>
        <v>0.72</v>
      </c>
      <c r="G104" s="244">
        <f>G82</f>
        <v>7.48</v>
      </c>
      <c r="H104" s="231">
        <v>1.5</v>
      </c>
      <c r="I104" s="244">
        <f t="shared" si="9"/>
        <v>197.94</v>
      </c>
      <c r="J104" s="236"/>
    </row>
    <row r="105" spans="1:10" ht="12.75" customHeight="1">
      <c r="A105" s="237">
        <v>6</v>
      </c>
      <c r="B105" s="239" t="s">
        <v>1328</v>
      </c>
      <c r="C105" s="236"/>
      <c r="D105" s="232"/>
      <c r="E105" s="248"/>
      <c r="F105" s="244"/>
      <c r="G105" s="244"/>
      <c r="H105" s="231"/>
      <c r="I105" s="244"/>
      <c r="J105" s="236"/>
    </row>
    <row r="106" spans="1:10">
      <c r="A106" s="234"/>
      <c r="B106" s="235" t="s">
        <v>1300</v>
      </c>
      <c r="C106" s="236"/>
      <c r="D106" s="232"/>
      <c r="E106" s="248"/>
      <c r="F106" s="244"/>
      <c r="G106" s="244"/>
      <c r="H106" s="231"/>
      <c r="I106" s="244"/>
      <c r="J106" s="236"/>
    </row>
    <row r="107" spans="1:10">
      <c r="A107" s="234"/>
      <c r="B107" s="228" t="s">
        <v>1302</v>
      </c>
      <c r="C107" s="232" t="s">
        <v>1301</v>
      </c>
      <c r="D107" s="232"/>
      <c r="E107" s="248">
        <v>19</v>
      </c>
      <c r="F107" s="244">
        <f>E107*0.005</f>
        <v>9.5000000000000001E-2</v>
      </c>
      <c r="G107" s="244">
        <f>E107*6%</f>
        <v>1.1399999999999999</v>
      </c>
      <c r="H107" s="231">
        <v>1.5</v>
      </c>
      <c r="I107" s="244">
        <f t="shared" si="9"/>
        <v>20.805</v>
      </c>
      <c r="J107" s="236"/>
    </row>
    <row r="108" spans="1:10">
      <c r="A108" s="234"/>
      <c r="B108" s="228" t="s">
        <v>1303</v>
      </c>
      <c r="C108" s="232" t="s">
        <v>1301</v>
      </c>
      <c r="D108" s="232"/>
      <c r="E108" s="248">
        <v>27</v>
      </c>
      <c r="F108" s="244">
        <f t="shared" ref="F108:F173" si="21">E108*0.005</f>
        <v>0.13500000000000001</v>
      </c>
      <c r="G108" s="244">
        <f t="shared" ref="G108:G124" si="22">E108*6%</f>
        <v>1.6199999999999999</v>
      </c>
      <c r="H108" s="231">
        <v>1.5</v>
      </c>
      <c r="I108" s="244">
        <f t="shared" si="9"/>
        <v>29.564999999999998</v>
      </c>
      <c r="J108" s="236"/>
    </row>
    <row r="109" spans="1:10">
      <c r="A109" s="234"/>
      <c r="B109" s="228" t="s">
        <v>1304</v>
      </c>
      <c r="C109" s="232" t="s">
        <v>1301</v>
      </c>
      <c r="D109" s="232"/>
      <c r="E109" s="248">
        <v>32</v>
      </c>
      <c r="F109" s="244">
        <f t="shared" si="21"/>
        <v>0.16</v>
      </c>
      <c r="G109" s="244">
        <f t="shared" si="22"/>
        <v>1.92</v>
      </c>
      <c r="H109" s="231">
        <v>1.5</v>
      </c>
      <c r="I109" s="244">
        <f t="shared" si="9"/>
        <v>35.04</v>
      </c>
      <c r="J109" s="236"/>
    </row>
    <row r="110" spans="1:10">
      <c r="A110" s="234"/>
      <c r="B110" s="228" t="s">
        <v>1305</v>
      </c>
      <c r="C110" s="232" t="s">
        <v>1301</v>
      </c>
      <c r="D110" s="232"/>
      <c r="E110" s="248">
        <v>62</v>
      </c>
      <c r="F110" s="244">
        <f t="shared" si="21"/>
        <v>0.31</v>
      </c>
      <c r="G110" s="244">
        <f t="shared" si="22"/>
        <v>3.7199999999999998</v>
      </c>
      <c r="H110" s="231">
        <v>1.5</v>
      </c>
      <c r="I110" s="244">
        <f t="shared" si="9"/>
        <v>67.89</v>
      </c>
      <c r="J110" s="236"/>
    </row>
    <row r="111" spans="1:10">
      <c r="A111" s="234"/>
      <c r="B111" s="228" t="s">
        <v>1306</v>
      </c>
      <c r="C111" s="232" t="s">
        <v>1301</v>
      </c>
      <c r="D111" s="232"/>
      <c r="E111" s="248">
        <v>83</v>
      </c>
      <c r="F111" s="244">
        <f t="shared" si="21"/>
        <v>0.41500000000000004</v>
      </c>
      <c r="G111" s="244">
        <f t="shared" si="22"/>
        <v>4.9799999999999995</v>
      </c>
      <c r="H111" s="231">
        <v>1.5</v>
      </c>
      <c r="I111" s="244">
        <f t="shared" si="9"/>
        <v>90.885000000000005</v>
      </c>
      <c r="J111" s="236"/>
    </row>
    <row r="112" spans="1:10">
      <c r="A112" s="234"/>
      <c r="B112" s="228" t="s">
        <v>1307</v>
      </c>
      <c r="C112" s="232" t="s">
        <v>1301</v>
      </c>
      <c r="D112" s="232"/>
      <c r="E112" s="248">
        <v>19</v>
      </c>
      <c r="F112" s="244">
        <f t="shared" si="21"/>
        <v>9.5000000000000001E-2</v>
      </c>
      <c r="G112" s="244">
        <f t="shared" si="22"/>
        <v>1.1399999999999999</v>
      </c>
      <c r="H112" s="231">
        <v>1.5</v>
      </c>
      <c r="I112" s="244">
        <f t="shared" si="9"/>
        <v>20.805</v>
      </c>
      <c r="J112" s="236"/>
    </row>
    <row r="113" spans="1:10">
      <c r="A113" s="234"/>
      <c r="B113" s="228" t="s">
        <v>1308</v>
      </c>
      <c r="C113" s="232" t="s">
        <v>1301</v>
      </c>
      <c r="D113" s="232"/>
      <c r="E113" s="248">
        <v>32</v>
      </c>
      <c r="F113" s="244">
        <f t="shared" si="21"/>
        <v>0.16</v>
      </c>
      <c r="G113" s="244">
        <f t="shared" si="22"/>
        <v>1.92</v>
      </c>
      <c r="H113" s="231">
        <v>1.5</v>
      </c>
      <c r="I113" s="244">
        <f t="shared" si="9"/>
        <v>35.04</v>
      </c>
      <c r="J113" s="236"/>
    </row>
    <row r="114" spans="1:10">
      <c r="A114" s="234"/>
      <c r="B114" s="228" t="s">
        <v>1309</v>
      </c>
      <c r="C114" s="232" t="s">
        <v>1301</v>
      </c>
      <c r="D114" s="232"/>
      <c r="E114" s="248">
        <v>42</v>
      </c>
      <c r="F114" s="244">
        <f t="shared" si="21"/>
        <v>0.21</v>
      </c>
      <c r="G114" s="244">
        <f t="shared" si="22"/>
        <v>2.52</v>
      </c>
      <c r="H114" s="231">
        <v>1.5</v>
      </c>
      <c r="I114" s="244">
        <f t="shared" si="9"/>
        <v>45.99</v>
      </c>
      <c r="J114" s="236"/>
    </row>
    <row r="115" spans="1:10">
      <c r="A115" s="234"/>
      <c r="B115" s="228" t="s">
        <v>1310</v>
      </c>
      <c r="C115" s="232" t="s">
        <v>1301</v>
      </c>
      <c r="D115" s="232"/>
      <c r="E115" s="248">
        <v>62</v>
      </c>
      <c r="F115" s="244">
        <f t="shared" si="21"/>
        <v>0.31</v>
      </c>
      <c r="G115" s="244">
        <f t="shared" si="22"/>
        <v>3.7199999999999998</v>
      </c>
      <c r="H115" s="231">
        <v>1.5</v>
      </c>
      <c r="I115" s="244">
        <f t="shared" si="9"/>
        <v>67.89</v>
      </c>
      <c r="J115" s="236"/>
    </row>
    <row r="116" spans="1:10">
      <c r="A116" s="234"/>
      <c r="B116" s="228" t="s">
        <v>1311</v>
      </c>
      <c r="C116" s="232" t="s">
        <v>1301</v>
      </c>
      <c r="D116" s="232"/>
      <c r="E116" s="248">
        <v>103</v>
      </c>
      <c r="F116" s="244">
        <f t="shared" si="21"/>
        <v>0.51500000000000001</v>
      </c>
      <c r="G116" s="244">
        <f t="shared" si="22"/>
        <v>6.18</v>
      </c>
      <c r="H116" s="231">
        <v>1.5</v>
      </c>
      <c r="I116" s="244">
        <f t="shared" si="9"/>
        <v>112.785</v>
      </c>
      <c r="J116" s="236"/>
    </row>
    <row r="117" spans="1:10">
      <c r="A117" s="234"/>
      <c r="B117" s="235" t="s">
        <v>138</v>
      </c>
      <c r="C117" s="232"/>
      <c r="D117" s="232"/>
      <c r="E117" s="248"/>
      <c r="F117" s="244"/>
      <c r="G117" s="244"/>
      <c r="H117" s="231"/>
      <c r="I117" s="244"/>
      <c r="J117" s="236"/>
    </row>
    <row r="118" spans="1:10">
      <c r="A118" s="234"/>
      <c r="B118" s="228" t="s">
        <v>136</v>
      </c>
      <c r="C118" s="232" t="s">
        <v>351</v>
      </c>
      <c r="D118" s="232"/>
      <c r="E118" s="248">
        <v>17</v>
      </c>
      <c r="F118" s="244">
        <f t="shared" si="21"/>
        <v>8.5000000000000006E-2</v>
      </c>
      <c r="G118" s="244">
        <f t="shared" si="22"/>
        <v>1.02</v>
      </c>
      <c r="H118" s="231">
        <v>1.5</v>
      </c>
      <c r="I118" s="244">
        <f t="shared" si="9"/>
        <v>18.614999999999998</v>
      </c>
      <c r="J118" s="236"/>
    </row>
    <row r="119" spans="1:10">
      <c r="A119" s="234"/>
      <c r="B119" s="228" t="s">
        <v>137</v>
      </c>
      <c r="C119" s="232" t="s">
        <v>351</v>
      </c>
      <c r="D119" s="232"/>
      <c r="E119" s="248">
        <v>22</v>
      </c>
      <c r="F119" s="244">
        <f t="shared" si="21"/>
        <v>0.11</v>
      </c>
      <c r="G119" s="244">
        <f t="shared" si="22"/>
        <v>1.3199999999999998</v>
      </c>
      <c r="H119" s="231">
        <v>1.5</v>
      </c>
      <c r="I119" s="244">
        <f t="shared" si="9"/>
        <v>24.09</v>
      </c>
      <c r="J119" s="236"/>
    </row>
    <row r="120" spans="1:10">
      <c r="A120" s="234"/>
      <c r="B120" s="228" t="s">
        <v>1312</v>
      </c>
      <c r="C120" s="232" t="s">
        <v>351</v>
      </c>
      <c r="D120" s="232"/>
      <c r="E120" s="248">
        <v>43</v>
      </c>
      <c r="F120" s="244">
        <f t="shared" si="21"/>
        <v>0.215</v>
      </c>
      <c r="G120" s="244">
        <f t="shared" si="22"/>
        <v>2.58</v>
      </c>
      <c r="H120" s="231">
        <v>1.5</v>
      </c>
      <c r="I120" s="244">
        <f t="shared" si="9"/>
        <v>47.085000000000001</v>
      </c>
      <c r="J120" s="236"/>
    </row>
    <row r="121" spans="1:10">
      <c r="A121" s="234"/>
      <c r="B121" s="235" t="s">
        <v>139</v>
      </c>
      <c r="C121" s="232"/>
      <c r="D121" s="232"/>
      <c r="E121" s="248"/>
      <c r="F121" s="244"/>
      <c r="G121" s="244"/>
      <c r="H121" s="231"/>
      <c r="I121" s="244"/>
      <c r="J121" s="236"/>
    </row>
    <row r="122" spans="1:10">
      <c r="A122" s="234"/>
      <c r="B122" s="228" t="s">
        <v>1313</v>
      </c>
      <c r="C122" s="232" t="s">
        <v>351</v>
      </c>
      <c r="D122" s="232"/>
      <c r="E122" s="248">
        <v>27</v>
      </c>
      <c r="F122" s="244">
        <f t="shared" si="21"/>
        <v>0.13500000000000001</v>
      </c>
      <c r="G122" s="244">
        <f t="shared" si="22"/>
        <v>1.6199999999999999</v>
      </c>
      <c r="H122" s="231">
        <v>1.5</v>
      </c>
      <c r="I122" s="244">
        <f t="shared" si="9"/>
        <v>29.564999999999998</v>
      </c>
      <c r="J122" s="236"/>
    </row>
    <row r="123" spans="1:10">
      <c r="A123" s="234"/>
      <c r="B123" s="228" t="s">
        <v>1314</v>
      </c>
      <c r="C123" s="232" t="s">
        <v>351</v>
      </c>
      <c r="D123" s="232"/>
      <c r="E123" s="248">
        <v>55</v>
      </c>
      <c r="F123" s="244">
        <f t="shared" si="21"/>
        <v>0.27500000000000002</v>
      </c>
      <c r="G123" s="244">
        <f t="shared" si="22"/>
        <v>3.3</v>
      </c>
      <c r="H123" s="231">
        <v>1.5</v>
      </c>
      <c r="I123" s="244">
        <f t="shared" ref="I123:I188" si="23">(G123*H123)+F123+E123</f>
        <v>60.225000000000001</v>
      </c>
      <c r="J123" s="236"/>
    </row>
    <row r="124" spans="1:10">
      <c r="A124" s="234"/>
      <c r="B124" s="228" t="s">
        <v>1315</v>
      </c>
      <c r="C124" s="232" t="s">
        <v>351</v>
      </c>
      <c r="D124" s="232"/>
      <c r="E124" s="248">
        <v>22</v>
      </c>
      <c r="F124" s="244">
        <f t="shared" si="21"/>
        <v>0.11</v>
      </c>
      <c r="G124" s="244">
        <f t="shared" si="22"/>
        <v>1.3199999999999998</v>
      </c>
      <c r="H124" s="231">
        <v>1.5</v>
      </c>
      <c r="I124" s="244">
        <f t="shared" si="23"/>
        <v>24.09</v>
      </c>
      <c r="J124" s="236"/>
    </row>
    <row r="125" spans="1:10">
      <c r="A125" s="234"/>
      <c r="B125" s="235" t="s">
        <v>1316</v>
      </c>
      <c r="C125" s="232"/>
      <c r="D125" s="232"/>
      <c r="E125" s="248"/>
      <c r="F125" s="244"/>
      <c r="G125" s="244"/>
      <c r="H125" s="231">
        <v>1.5</v>
      </c>
      <c r="I125" s="244">
        <f t="shared" si="23"/>
        <v>0</v>
      </c>
      <c r="J125" s="236"/>
    </row>
    <row r="126" spans="1:10">
      <c r="A126" s="234"/>
      <c r="B126" s="228" t="s">
        <v>1317</v>
      </c>
      <c r="C126" s="232" t="s">
        <v>351</v>
      </c>
      <c r="D126" s="232"/>
      <c r="E126" s="248">
        <v>155</v>
      </c>
      <c r="F126" s="244">
        <f t="shared" si="21"/>
        <v>0.77500000000000002</v>
      </c>
      <c r="G126" s="244">
        <f>E126*6%</f>
        <v>9.2999999999999989</v>
      </c>
      <c r="H126" s="231">
        <v>1.5</v>
      </c>
      <c r="I126" s="244">
        <f t="shared" si="23"/>
        <v>169.72499999999999</v>
      </c>
      <c r="J126" s="236"/>
    </row>
    <row r="127" spans="1:10">
      <c r="A127" s="234"/>
      <c r="B127" s="228" t="s">
        <v>1318</v>
      </c>
      <c r="C127" s="232" t="s">
        <v>351</v>
      </c>
      <c r="D127" s="232"/>
      <c r="E127" s="248">
        <v>180</v>
      </c>
      <c r="F127" s="244">
        <f t="shared" si="21"/>
        <v>0.9</v>
      </c>
      <c r="G127" s="244">
        <f t="shared" ref="G127:G174" si="24">E127*6%</f>
        <v>10.799999999999999</v>
      </c>
      <c r="H127" s="231">
        <v>1.5</v>
      </c>
      <c r="I127" s="244">
        <f t="shared" si="23"/>
        <v>197.1</v>
      </c>
      <c r="J127" s="236"/>
    </row>
    <row r="128" spans="1:10">
      <c r="A128" s="234"/>
      <c r="B128" s="228" t="s">
        <v>1319</v>
      </c>
      <c r="C128" s="232" t="s">
        <v>351</v>
      </c>
      <c r="D128" s="232"/>
      <c r="E128" s="248">
        <v>205</v>
      </c>
      <c r="F128" s="244">
        <f t="shared" si="21"/>
        <v>1.0249999999999999</v>
      </c>
      <c r="G128" s="244">
        <f t="shared" si="24"/>
        <v>12.299999999999999</v>
      </c>
      <c r="H128" s="231">
        <v>1.5</v>
      </c>
      <c r="I128" s="244">
        <f t="shared" si="23"/>
        <v>224.47499999999999</v>
      </c>
      <c r="J128" s="236"/>
    </row>
    <row r="129" spans="1:10">
      <c r="A129" s="234"/>
      <c r="B129" s="228" t="s">
        <v>1320</v>
      </c>
      <c r="C129" s="232" t="s">
        <v>351</v>
      </c>
      <c r="D129" s="232"/>
      <c r="E129" s="248">
        <v>200</v>
      </c>
      <c r="F129" s="244">
        <f t="shared" si="21"/>
        <v>1</v>
      </c>
      <c r="G129" s="244">
        <f t="shared" si="24"/>
        <v>12</v>
      </c>
      <c r="H129" s="231">
        <v>1.5</v>
      </c>
      <c r="I129" s="244">
        <f t="shared" si="23"/>
        <v>219</v>
      </c>
      <c r="J129" s="236"/>
    </row>
    <row r="130" spans="1:10">
      <c r="A130" s="234"/>
      <c r="B130" s="228" t="s">
        <v>1321</v>
      </c>
      <c r="C130" s="232" t="s">
        <v>351</v>
      </c>
      <c r="D130" s="232"/>
      <c r="E130" s="248">
        <v>230</v>
      </c>
      <c r="F130" s="244">
        <f t="shared" si="21"/>
        <v>1.1500000000000001</v>
      </c>
      <c r="G130" s="244">
        <f t="shared" si="24"/>
        <v>13.799999999999999</v>
      </c>
      <c r="H130" s="231">
        <v>1.5</v>
      </c>
      <c r="I130" s="244">
        <f t="shared" si="23"/>
        <v>251.85</v>
      </c>
      <c r="J130" s="236"/>
    </row>
    <row r="131" spans="1:10">
      <c r="A131" s="234"/>
      <c r="B131" s="228" t="s">
        <v>1322</v>
      </c>
      <c r="C131" s="232" t="s">
        <v>351</v>
      </c>
      <c r="D131" s="232"/>
      <c r="E131" s="248">
        <v>260</v>
      </c>
      <c r="F131" s="244">
        <f t="shared" si="21"/>
        <v>1.3</v>
      </c>
      <c r="G131" s="244">
        <f t="shared" si="24"/>
        <v>15.6</v>
      </c>
      <c r="H131" s="231">
        <v>1.5</v>
      </c>
      <c r="I131" s="244">
        <f t="shared" si="23"/>
        <v>284.7</v>
      </c>
      <c r="J131" s="236"/>
    </row>
    <row r="132" spans="1:10">
      <c r="A132" s="234"/>
      <c r="B132" s="228" t="s">
        <v>1323</v>
      </c>
      <c r="C132" s="232" t="s">
        <v>351</v>
      </c>
      <c r="D132" s="232"/>
      <c r="E132" s="248">
        <v>620</v>
      </c>
      <c r="F132" s="244">
        <f t="shared" si="21"/>
        <v>3.1</v>
      </c>
      <c r="G132" s="244">
        <f t="shared" si="24"/>
        <v>37.199999999999996</v>
      </c>
      <c r="H132" s="231">
        <v>1.5</v>
      </c>
      <c r="I132" s="244">
        <f t="shared" si="23"/>
        <v>678.9</v>
      </c>
      <c r="J132" s="236"/>
    </row>
    <row r="133" spans="1:10">
      <c r="A133" s="234"/>
      <c r="B133" s="228" t="s">
        <v>1324</v>
      </c>
      <c r="C133" s="232" t="s">
        <v>351</v>
      </c>
      <c r="D133" s="232"/>
      <c r="E133" s="248">
        <v>780</v>
      </c>
      <c r="F133" s="244">
        <f t="shared" si="21"/>
        <v>3.9</v>
      </c>
      <c r="G133" s="244">
        <f t="shared" si="24"/>
        <v>46.8</v>
      </c>
      <c r="H133" s="231">
        <v>1.5</v>
      </c>
      <c r="I133" s="244">
        <f t="shared" si="23"/>
        <v>854.1</v>
      </c>
      <c r="J133" s="236"/>
    </row>
    <row r="134" spans="1:10">
      <c r="A134" s="234"/>
      <c r="B134" s="228" t="s">
        <v>1325</v>
      </c>
      <c r="C134" s="232" t="s">
        <v>351</v>
      </c>
      <c r="D134" s="232"/>
      <c r="E134" s="248">
        <v>890</v>
      </c>
      <c r="F134" s="244">
        <f t="shared" si="21"/>
        <v>4.45</v>
      </c>
      <c r="G134" s="244">
        <f t="shared" si="24"/>
        <v>53.4</v>
      </c>
      <c r="H134" s="231">
        <v>1.5</v>
      </c>
      <c r="I134" s="244">
        <f t="shared" si="23"/>
        <v>974.55</v>
      </c>
      <c r="J134" s="236"/>
    </row>
    <row r="135" spans="1:10">
      <c r="A135" s="234"/>
      <c r="B135" s="228" t="s">
        <v>41</v>
      </c>
      <c r="C135" s="232" t="s">
        <v>351</v>
      </c>
      <c r="D135" s="232"/>
      <c r="E135" s="248">
        <v>750</v>
      </c>
      <c r="F135" s="244">
        <f t="shared" si="21"/>
        <v>3.75</v>
      </c>
      <c r="G135" s="244">
        <f t="shared" si="24"/>
        <v>45</v>
      </c>
      <c r="H135" s="231">
        <v>1.5</v>
      </c>
      <c r="I135" s="244">
        <f t="shared" si="23"/>
        <v>821.25</v>
      </c>
      <c r="J135" s="236"/>
    </row>
    <row r="136" spans="1:10">
      <c r="A136" s="234"/>
      <c r="B136" s="228" t="s">
        <v>42</v>
      </c>
      <c r="C136" s="232" t="s">
        <v>351</v>
      </c>
      <c r="D136" s="232"/>
      <c r="E136" s="248">
        <v>175</v>
      </c>
      <c r="F136" s="244">
        <f t="shared" si="21"/>
        <v>0.875</v>
      </c>
      <c r="G136" s="244">
        <f t="shared" si="24"/>
        <v>10.5</v>
      </c>
      <c r="H136" s="231">
        <v>1.5</v>
      </c>
      <c r="I136" s="244">
        <f t="shared" si="23"/>
        <v>191.625</v>
      </c>
      <c r="J136" s="236"/>
    </row>
    <row r="137" spans="1:10">
      <c r="A137" s="234"/>
      <c r="B137" s="228" t="s">
        <v>43</v>
      </c>
      <c r="C137" s="232" t="s">
        <v>351</v>
      </c>
      <c r="D137" s="232"/>
      <c r="E137" s="248">
        <v>1000</v>
      </c>
      <c r="F137" s="244">
        <f t="shared" si="21"/>
        <v>5</v>
      </c>
      <c r="G137" s="244">
        <f t="shared" si="24"/>
        <v>60</v>
      </c>
      <c r="H137" s="231">
        <v>1.5</v>
      </c>
      <c r="I137" s="244">
        <f t="shared" si="23"/>
        <v>1095</v>
      </c>
      <c r="J137" s="236"/>
    </row>
    <row r="138" spans="1:10" ht="12.75" customHeight="1">
      <c r="A138" s="237">
        <v>7</v>
      </c>
      <c r="B138" s="239" t="s">
        <v>54</v>
      </c>
      <c r="C138" s="232"/>
      <c r="D138" s="232"/>
      <c r="E138" s="248"/>
      <c r="F138" s="244"/>
      <c r="G138" s="244"/>
      <c r="H138" s="231"/>
      <c r="I138" s="244"/>
      <c r="J138" s="236"/>
    </row>
    <row r="139" spans="1:10">
      <c r="A139" s="234"/>
      <c r="B139" s="235" t="s">
        <v>1326</v>
      </c>
      <c r="C139" s="232"/>
      <c r="D139" s="232"/>
      <c r="E139" s="248"/>
      <c r="F139" s="244"/>
      <c r="G139" s="244"/>
      <c r="H139" s="231"/>
      <c r="I139" s="244"/>
      <c r="J139" s="236"/>
    </row>
    <row r="140" spans="1:10">
      <c r="A140" s="234"/>
      <c r="B140" s="228" t="s">
        <v>16</v>
      </c>
      <c r="C140" s="229" t="s">
        <v>83</v>
      </c>
      <c r="D140" s="229"/>
      <c r="E140" s="248">
        <v>235</v>
      </c>
      <c r="F140" s="244">
        <f t="shared" si="21"/>
        <v>1.175</v>
      </c>
      <c r="G140" s="244">
        <f t="shared" si="24"/>
        <v>14.1</v>
      </c>
      <c r="H140" s="231">
        <v>1.5</v>
      </c>
      <c r="I140" s="244">
        <f t="shared" si="23"/>
        <v>257.32499999999999</v>
      </c>
      <c r="J140" s="236"/>
    </row>
    <row r="141" spans="1:10">
      <c r="A141" s="234"/>
      <c r="B141" s="228" t="s">
        <v>22</v>
      </c>
      <c r="C141" s="229" t="s">
        <v>83</v>
      </c>
      <c r="D141" s="229"/>
      <c r="E141" s="248">
        <v>360</v>
      </c>
      <c r="F141" s="244">
        <f t="shared" si="21"/>
        <v>1.8</v>
      </c>
      <c r="G141" s="244">
        <f t="shared" si="24"/>
        <v>21.599999999999998</v>
      </c>
      <c r="H141" s="231">
        <v>1.5</v>
      </c>
      <c r="I141" s="244">
        <f t="shared" si="23"/>
        <v>394.2</v>
      </c>
      <c r="J141" s="236"/>
    </row>
    <row r="142" spans="1:10">
      <c r="A142" s="234"/>
      <c r="B142" s="228" t="s">
        <v>21</v>
      </c>
      <c r="C142" s="229" t="s">
        <v>83</v>
      </c>
      <c r="D142" s="229"/>
      <c r="E142" s="248">
        <v>405</v>
      </c>
      <c r="F142" s="244">
        <f t="shared" si="21"/>
        <v>2.0249999999999999</v>
      </c>
      <c r="G142" s="244">
        <f t="shared" si="24"/>
        <v>24.3</v>
      </c>
      <c r="H142" s="231">
        <v>1.5</v>
      </c>
      <c r="I142" s="244">
        <f t="shared" si="23"/>
        <v>443.47500000000002</v>
      </c>
      <c r="J142" s="236"/>
    </row>
    <row r="143" spans="1:10">
      <c r="A143" s="234"/>
      <c r="B143" s="228" t="s">
        <v>20</v>
      </c>
      <c r="C143" s="229" t="s">
        <v>83</v>
      </c>
      <c r="D143" s="229"/>
      <c r="E143" s="248">
        <v>485</v>
      </c>
      <c r="F143" s="244">
        <f t="shared" si="21"/>
        <v>2.4250000000000003</v>
      </c>
      <c r="G143" s="244">
        <f t="shared" si="24"/>
        <v>29.099999999999998</v>
      </c>
      <c r="H143" s="231">
        <v>1.5</v>
      </c>
      <c r="I143" s="244">
        <f t="shared" si="23"/>
        <v>531.07500000000005</v>
      </c>
      <c r="J143" s="236"/>
    </row>
    <row r="144" spans="1:10">
      <c r="A144" s="234"/>
      <c r="B144" s="228" t="s">
        <v>19</v>
      </c>
      <c r="C144" s="229" t="s">
        <v>83</v>
      </c>
      <c r="D144" s="229"/>
      <c r="E144" s="248">
        <v>640</v>
      </c>
      <c r="F144" s="244">
        <f t="shared" si="21"/>
        <v>3.2</v>
      </c>
      <c r="G144" s="244">
        <f t="shared" si="24"/>
        <v>38.4</v>
      </c>
      <c r="H144" s="231">
        <v>1.5</v>
      </c>
      <c r="I144" s="244">
        <f t="shared" si="23"/>
        <v>700.8</v>
      </c>
      <c r="J144" s="236"/>
    </row>
    <row r="145" spans="1:10">
      <c r="A145" s="234"/>
      <c r="B145" s="228" t="s">
        <v>953</v>
      </c>
      <c r="C145" s="229" t="s">
        <v>83</v>
      </c>
      <c r="D145" s="229"/>
      <c r="E145" s="248">
        <v>735</v>
      </c>
      <c r="F145" s="244">
        <f t="shared" si="21"/>
        <v>3.6750000000000003</v>
      </c>
      <c r="G145" s="244">
        <f t="shared" si="24"/>
        <v>44.1</v>
      </c>
      <c r="H145" s="231">
        <v>1.5</v>
      </c>
      <c r="I145" s="244">
        <f t="shared" si="23"/>
        <v>804.82500000000005</v>
      </c>
      <c r="J145" s="236"/>
    </row>
    <row r="146" spans="1:10">
      <c r="A146" s="234"/>
      <c r="B146" s="228" t="s">
        <v>933</v>
      </c>
      <c r="C146" s="229" t="s">
        <v>83</v>
      </c>
      <c r="D146" s="229"/>
      <c r="E146" s="248">
        <v>800</v>
      </c>
      <c r="F146" s="244">
        <f t="shared" si="21"/>
        <v>4</v>
      </c>
      <c r="G146" s="244">
        <f t="shared" si="24"/>
        <v>48</v>
      </c>
      <c r="H146" s="231">
        <v>1.5</v>
      </c>
      <c r="I146" s="244">
        <f t="shared" si="23"/>
        <v>876</v>
      </c>
      <c r="J146" s="236"/>
    </row>
    <row r="147" spans="1:10">
      <c r="A147" s="234"/>
      <c r="B147" s="235" t="s">
        <v>1327</v>
      </c>
      <c r="C147" s="232"/>
      <c r="D147" s="232"/>
      <c r="E147" s="248"/>
      <c r="F147" s="244"/>
      <c r="G147" s="244"/>
      <c r="H147" s="231"/>
      <c r="I147" s="244"/>
      <c r="J147" s="236"/>
    </row>
    <row r="148" spans="1:10">
      <c r="A148" s="234"/>
      <c r="B148" s="228" t="s">
        <v>22</v>
      </c>
      <c r="C148" s="229" t="s">
        <v>83</v>
      </c>
      <c r="D148" s="229"/>
      <c r="E148" s="248">
        <v>560</v>
      </c>
      <c r="F148" s="244">
        <f t="shared" si="21"/>
        <v>2.8000000000000003</v>
      </c>
      <c r="G148" s="244">
        <f t="shared" si="24"/>
        <v>33.6</v>
      </c>
      <c r="H148" s="231">
        <v>1.5</v>
      </c>
      <c r="I148" s="244">
        <f t="shared" si="23"/>
        <v>613.20000000000005</v>
      </c>
      <c r="J148" s="236"/>
    </row>
    <row r="149" spans="1:10">
      <c r="A149" s="234"/>
      <c r="B149" s="228" t="s">
        <v>21</v>
      </c>
      <c r="C149" s="229" t="s">
        <v>83</v>
      </c>
      <c r="D149" s="229"/>
      <c r="E149" s="248">
        <v>660</v>
      </c>
      <c r="F149" s="244">
        <f t="shared" si="21"/>
        <v>3.3000000000000003</v>
      </c>
      <c r="G149" s="244">
        <f t="shared" si="24"/>
        <v>39.6</v>
      </c>
      <c r="H149" s="231">
        <v>1.5</v>
      </c>
      <c r="I149" s="244">
        <f t="shared" si="23"/>
        <v>722.7</v>
      </c>
      <c r="J149" s="236"/>
    </row>
    <row r="150" spans="1:10">
      <c r="A150" s="234"/>
      <c r="B150" s="228" t="s">
        <v>20</v>
      </c>
      <c r="C150" s="229" t="s">
        <v>83</v>
      </c>
      <c r="D150" s="229"/>
      <c r="E150" s="248">
        <v>860</v>
      </c>
      <c r="F150" s="244">
        <f t="shared" si="21"/>
        <v>4.3</v>
      </c>
      <c r="G150" s="244">
        <f t="shared" si="24"/>
        <v>51.6</v>
      </c>
      <c r="H150" s="231">
        <v>1.5</v>
      </c>
      <c r="I150" s="244">
        <f t="shared" si="23"/>
        <v>941.7</v>
      </c>
      <c r="J150" s="236"/>
    </row>
    <row r="151" spans="1:10">
      <c r="A151" s="234"/>
      <c r="B151" s="228" t="s">
        <v>19</v>
      </c>
      <c r="C151" s="229" t="s">
        <v>83</v>
      </c>
      <c r="D151" s="229"/>
      <c r="E151" s="248">
        <v>960</v>
      </c>
      <c r="F151" s="244">
        <f t="shared" si="21"/>
        <v>4.8</v>
      </c>
      <c r="G151" s="244">
        <f t="shared" si="24"/>
        <v>57.599999999999994</v>
      </c>
      <c r="H151" s="231">
        <v>1.5</v>
      </c>
      <c r="I151" s="244">
        <f t="shared" si="23"/>
        <v>1051.2</v>
      </c>
      <c r="J151" s="236"/>
    </row>
    <row r="152" spans="1:10">
      <c r="A152" s="234"/>
      <c r="B152" s="228" t="s">
        <v>953</v>
      </c>
      <c r="C152" s="229" t="s">
        <v>83</v>
      </c>
      <c r="D152" s="229"/>
      <c r="E152" s="248">
        <v>1115</v>
      </c>
      <c r="F152" s="244">
        <f t="shared" si="21"/>
        <v>5.5750000000000002</v>
      </c>
      <c r="G152" s="244">
        <f t="shared" si="24"/>
        <v>66.899999999999991</v>
      </c>
      <c r="H152" s="231">
        <v>1.5</v>
      </c>
      <c r="I152" s="244">
        <f t="shared" si="23"/>
        <v>1220.925</v>
      </c>
      <c r="J152" s="236"/>
    </row>
    <row r="153" spans="1:10">
      <c r="A153" s="234"/>
      <c r="B153" s="228" t="s">
        <v>933</v>
      </c>
      <c r="C153" s="229" t="s">
        <v>83</v>
      </c>
      <c r="D153" s="229"/>
      <c r="E153" s="248">
        <v>1170</v>
      </c>
      <c r="F153" s="244">
        <f t="shared" si="21"/>
        <v>5.8500000000000005</v>
      </c>
      <c r="G153" s="244">
        <f t="shared" si="24"/>
        <v>70.2</v>
      </c>
      <c r="H153" s="231">
        <v>1.5</v>
      </c>
      <c r="I153" s="244">
        <f t="shared" si="23"/>
        <v>1281.1500000000001</v>
      </c>
      <c r="J153" s="236"/>
    </row>
    <row r="154" spans="1:10">
      <c r="A154" s="234"/>
      <c r="B154" s="228" t="s">
        <v>1903</v>
      </c>
      <c r="C154" s="229" t="s">
        <v>29</v>
      </c>
      <c r="D154" s="229"/>
      <c r="E154" s="248">
        <v>15</v>
      </c>
      <c r="F154" s="244">
        <f t="shared" si="21"/>
        <v>7.4999999999999997E-2</v>
      </c>
      <c r="G154" s="244">
        <f t="shared" si="24"/>
        <v>0.89999999999999991</v>
      </c>
      <c r="H154" s="231">
        <v>1.5</v>
      </c>
      <c r="I154" s="244">
        <f>(G154*H154)+F154+E154</f>
        <v>16.425000000000001</v>
      </c>
      <c r="J154" s="236"/>
    </row>
    <row r="155" spans="1:10">
      <c r="A155" s="234"/>
      <c r="B155" s="228" t="s">
        <v>1904</v>
      </c>
      <c r="C155" s="229" t="s">
        <v>29</v>
      </c>
      <c r="D155" s="229"/>
      <c r="E155" s="248">
        <v>42</v>
      </c>
      <c r="F155" s="244">
        <f t="shared" si="21"/>
        <v>0.21</v>
      </c>
      <c r="G155" s="244">
        <f t="shared" si="24"/>
        <v>2.52</v>
      </c>
      <c r="H155" s="231">
        <v>1.5</v>
      </c>
      <c r="I155" s="244">
        <f t="shared" ref="I155:I156" si="25">(G155*H155)+F155+E155</f>
        <v>45.99</v>
      </c>
      <c r="J155" s="236"/>
    </row>
    <row r="156" spans="1:10">
      <c r="A156" s="238">
        <v>8</v>
      </c>
      <c r="B156" s="233" t="s">
        <v>934</v>
      </c>
      <c r="C156" s="229" t="s">
        <v>351</v>
      </c>
      <c r="D156" s="229"/>
      <c r="E156" s="248">
        <v>670</v>
      </c>
      <c r="F156" s="244">
        <f t="shared" si="21"/>
        <v>3.35</v>
      </c>
      <c r="G156" s="244">
        <f t="shared" si="24"/>
        <v>40.199999999999996</v>
      </c>
      <c r="H156" s="231">
        <v>1.5</v>
      </c>
      <c r="I156" s="244">
        <f t="shared" si="25"/>
        <v>733.65</v>
      </c>
      <c r="J156" s="236"/>
    </row>
    <row r="157" spans="1:10">
      <c r="A157" s="238">
        <v>9</v>
      </c>
      <c r="B157" s="233" t="s">
        <v>620</v>
      </c>
      <c r="C157" s="232" t="s">
        <v>83</v>
      </c>
      <c r="D157" s="232"/>
      <c r="E157" s="248">
        <v>1220</v>
      </c>
      <c r="F157" s="244">
        <f t="shared" si="21"/>
        <v>6.1000000000000005</v>
      </c>
      <c r="G157" s="244">
        <f t="shared" si="24"/>
        <v>73.2</v>
      </c>
      <c r="H157" s="231">
        <v>1.5</v>
      </c>
      <c r="I157" s="244">
        <f t="shared" si="23"/>
        <v>1335.9</v>
      </c>
      <c r="J157" s="236"/>
    </row>
    <row r="158" spans="1:10">
      <c r="A158" s="238">
        <v>10</v>
      </c>
      <c r="B158" s="233" t="s">
        <v>935</v>
      </c>
      <c r="C158" s="232" t="s">
        <v>83</v>
      </c>
      <c r="D158" s="232"/>
      <c r="E158" s="248">
        <v>375</v>
      </c>
      <c r="F158" s="244">
        <f t="shared" si="21"/>
        <v>1.875</v>
      </c>
      <c r="G158" s="244">
        <f t="shared" si="24"/>
        <v>22.5</v>
      </c>
      <c r="H158" s="231">
        <v>1.5</v>
      </c>
      <c r="I158" s="244">
        <f t="shared" si="23"/>
        <v>410.625</v>
      </c>
      <c r="J158" s="236"/>
    </row>
    <row r="159" spans="1:10">
      <c r="A159" s="238">
        <v>11</v>
      </c>
      <c r="B159" s="233" t="s">
        <v>937</v>
      </c>
      <c r="C159" s="232" t="s">
        <v>83</v>
      </c>
      <c r="D159" s="232"/>
      <c r="E159" s="248">
        <v>320</v>
      </c>
      <c r="F159" s="244">
        <f t="shared" si="21"/>
        <v>1.6</v>
      </c>
      <c r="G159" s="244">
        <f t="shared" si="24"/>
        <v>19.2</v>
      </c>
      <c r="H159" s="231">
        <v>1.5</v>
      </c>
      <c r="I159" s="244">
        <f t="shared" si="23"/>
        <v>350.4</v>
      </c>
      <c r="J159" s="236"/>
    </row>
    <row r="160" spans="1:10">
      <c r="A160" s="238">
        <v>12</v>
      </c>
      <c r="B160" s="233" t="s">
        <v>936</v>
      </c>
      <c r="C160" s="232" t="s">
        <v>83</v>
      </c>
      <c r="D160" s="232"/>
      <c r="E160" s="248">
        <v>360</v>
      </c>
      <c r="F160" s="244">
        <f t="shared" si="21"/>
        <v>1.8</v>
      </c>
      <c r="G160" s="244">
        <f t="shared" si="24"/>
        <v>21.599999999999998</v>
      </c>
      <c r="H160" s="231">
        <v>1.5</v>
      </c>
      <c r="I160" s="244">
        <f t="shared" si="23"/>
        <v>394.2</v>
      </c>
      <c r="J160" s="236"/>
    </row>
    <row r="161" spans="1:10">
      <c r="A161" s="238">
        <v>13</v>
      </c>
      <c r="B161" s="233" t="s">
        <v>1331</v>
      </c>
      <c r="C161" s="232"/>
      <c r="D161" s="232"/>
      <c r="E161" s="248"/>
      <c r="F161" s="244">
        <f t="shared" si="21"/>
        <v>0</v>
      </c>
      <c r="G161" s="244">
        <f t="shared" si="24"/>
        <v>0</v>
      </c>
      <c r="H161" s="231"/>
      <c r="I161" s="244">
        <f t="shared" si="23"/>
        <v>0</v>
      </c>
      <c r="J161" s="236"/>
    </row>
    <row r="162" spans="1:10">
      <c r="A162" s="234"/>
      <c r="B162" s="228" t="s">
        <v>16</v>
      </c>
      <c r="C162" s="232" t="s">
        <v>83</v>
      </c>
      <c r="D162" s="232"/>
      <c r="E162" s="248">
        <v>550</v>
      </c>
      <c r="F162" s="244">
        <f t="shared" si="21"/>
        <v>2.75</v>
      </c>
      <c r="G162" s="244">
        <f t="shared" si="24"/>
        <v>33</v>
      </c>
      <c r="H162" s="231">
        <f>'Bhume Rate 078-79'!F83</f>
        <v>2.5</v>
      </c>
      <c r="I162" s="244">
        <f t="shared" si="23"/>
        <v>635.25</v>
      </c>
      <c r="J162" s="236"/>
    </row>
    <row r="163" spans="1:10">
      <c r="A163" s="234"/>
      <c r="B163" s="228" t="s">
        <v>17</v>
      </c>
      <c r="C163" s="232" t="s">
        <v>83</v>
      </c>
      <c r="D163" s="232"/>
      <c r="E163" s="248">
        <v>610</v>
      </c>
      <c r="F163" s="244">
        <f t="shared" si="21"/>
        <v>3.0500000000000003</v>
      </c>
      <c r="G163" s="244">
        <f t="shared" si="24"/>
        <v>36.6</v>
      </c>
      <c r="H163" s="231">
        <f>H162</f>
        <v>2.5</v>
      </c>
      <c r="I163" s="244">
        <f t="shared" si="23"/>
        <v>704.55</v>
      </c>
      <c r="J163" s="236"/>
    </row>
    <row r="164" spans="1:10">
      <c r="A164" s="238"/>
      <c r="B164" s="233" t="s">
        <v>1332</v>
      </c>
      <c r="C164" s="232"/>
      <c r="D164" s="232"/>
      <c r="E164" s="248"/>
      <c r="F164" s="244"/>
      <c r="G164" s="244"/>
      <c r="H164" s="231"/>
      <c r="I164" s="244"/>
      <c r="J164" s="236"/>
    </row>
    <row r="165" spans="1:10">
      <c r="A165" s="234"/>
      <c r="B165" s="228" t="s">
        <v>1334</v>
      </c>
      <c r="C165" s="232" t="s">
        <v>83</v>
      </c>
      <c r="D165" s="232">
        <v>4</v>
      </c>
      <c r="E165" s="248">
        <v>970</v>
      </c>
      <c r="F165" s="244">
        <f t="shared" si="21"/>
        <v>4.8500000000000005</v>
      </c>
      <c r="G165" s="244">
        <f t="shared" si="24"/>
        <v>58.199999999999996</v>
      </c>
      <c r="H165" s="231">
        <v>2.25</v>
      </c>
      <c r="I165" s="244">
        <f t="shared" si="23"/>
        <v>1105.8</v>
      </c>
      <c r="J165" s="236"/>
    </row>
    <row r="166" spans="1:10">
      <c r="A166" s="234"/>
      <c r="B166" s="228" t="s">
        <v>1333</v>
      </c>
      <c r="C166" s="232" t="s">
        <v>83</v>
      </c>
      <c r="D166" s="232">
        <v>5</v>
      </c>
      <c r="E166" s="248">
        <v>1100</v>
      </c>
      <c r="F166" s="244">
        <f t="shared" si="21"/>
        <v>5.5</v>
      </c>
      <c r="G166" s="244">
        <f t="shared" si="24"/>
        <v>66</v>
      </c>
      <c r="H166" s="231">
        <f t="shared" ref="H166:H178" si="26">H165</f>
        <v>2.25</v>
      </c>
      <c r="I166" s="244">
        <f t="shared" si="23"/>
        <v>1254</v>
      </c>
      <c r="J166" s="236"/>
    </row>
    <row r="167" spans="1:10">
      <c r="A167" s="237">
        <v>14</v>
      </c>
      <c r="B167" s="239" t="s">
        <v>1335</v>
      </c>
      <c r="C167" s="232"/>
      <c r="D167" s="232"/>
      <c r="E167" s="248"/>
      <c r="F167" s="244"/>
      <c r="G167" s="244"/>
      <c r="H167" s="231"/>
      <c r="I167" s="244"/>
      <c r="J167" s="236"/>
    </row>
    <row r="168" spans="1:10">
      <c r="A168" s="234"/>
      <c r="B168" s="228" t="s">
        <v>619</v>
      </c>
      <c r="C168" s="232" t="s">
        <v>83</v>
      </c>
      <c r="D168" s="232"/>
      <c r="E168" s="248">
        <v>650</v>
      </c>
      <c r="F168" s="244">
        <f t="shared" si="21"/>
        <v>3.25</v>
      </c>
      <c r="G168" s="244">
        <f t="shared" si="24"/>
        <v>39</v>
      </c>
      <c r="H168" s="231">
        <f>H166</f>
        <v>2.25</v>
      </c>
      <c r="I168" s="244">
        <f t="shared" si="23"/>
        <v>741</v>
      </c>
      <c r="J168" s="236"/>
    </row>
    <row r="169" spans="1:10">
      <c r="A169" s="234"/>
      <c r="B169" s="228" t="s">
        <v>929</v>
      </c>
      <c r="C169" s="232" t="s">
        <v>83</v>
      </c>
      <c r="D169" s="232"/>
      <c r="E169" s="248">
        <v>600</v>
      </c>
      <c r="F169" s="244">
        <f t="shared" si="21"/>
        <v>3</v>
      </c>
      <c r="G169" s="244">
        <f t="shared" si="24"/>
        <v>36</v>
      </c>
      <c r="H169" s="231">
        <f t="shared" si="26"/>
        <v>2.25</v>
      </c>
      <c r="I169" s="244">
        <f t="shared" si="23"/>
        <v>684</v>
      </c>
      <c r="J169" s="236"/>
    </row>
    <row r="170" spans="1:10">
      <c r="A170" s="234"/>
      <c r="B170" s="228" t="s">
        <v>804</v>
      </c>
      <c r="C170" s="232" t="s">
        <v>83</v>
      </c>
      <c r="D170" s="232"/>
      <c r="E170" s="248">
        <v>1100</v>
      </c>
      <c r="F170" s="244">
        <f t="shared" si="21"/>
        <v>5.5</v>
      </c>
      <c r="G170" s="244">
        <f t="shared" si="24"/>
        <v>66</v>
      </c>
      <c r="H170" s="231">
        <f t="shared" si="26"/>
        <v>2.25</v>
      </c>
      <c r="I170" s="244">
        <f t="shared" si="23"/>
        <v>1254</v>
      </c>
      <c r="J170" s="236"/>
    </row>
    <row r="171" spans="1:10">
      <c r="A171" s="234"/>
      <c r="B171" s="228" t="s">
        <v>930</v>
      </c>
      <c r="C171" s="232" t="s">
        <v>351</v>
      </c>
      <c r="D171" s="232"/>
      <c r="E171" s="248">
        <v>55</v>
      </c>
      <c r="F171" s="244">
        <f t="shared" si="21"/>
        <v>0.27500000000000002</v>
      </c>
      <c r="G171" s="244">
        <f t="shared" si="24"/>
        <v>3.3</v>
      </c>
      <c r="H171" s="231">
        <f t="shared" si="26"/>
        <v>2.25</v>
      </c>
      <c r="I171" s="244">
        <f t="shared" si="23"/>
        <v>62.7</v>
      </c>
      <c r="J171" s="236"/>
    </row>
    <row r="172" spans="1:10">
      <c r="A172" s="234"/>
      <c r="B172" s="228" t="s">
        <v>931</v>
      </c>
      <c r="C172" s="232" t="s">
        <v>351</v>
      </c>
      <c r="D172" s="232"/>
      <c r="E172" s="248">
        <v>55</v>
      </c>
      <c r="F172" s="244">
        <f t="shared" si="21"/>
        <v>0.27500000000000002</v>
      </c>
      <c r="G172" s="244">
        <f t="shared" si="24"/>
        <v>3.3</v>
      </c>
      <c r="H172" s="231">
        <f t="shared" si="26"/>
        <v>2.25</v>
      </c>
      <c r="I172" s="244">
        <f t="shared" si="23"/>
        <v>62.7</v>
      </c>
      <c r="J172" s="236"/>
    </row>
    <row r="173" spans="1:10">
      <c r="A173" s="234"/>
      <c r="B173" s="228" t="s">
        <v>802</v>
      </c>
      <c r="C173" s="232" t="s">
        <v>83</v>
      </c>
      <c r="D173" s="232"/>
      <c r="E173" s="248">
        <v>1420</v>
      </c>
      <c r="F173" s="244">
        <f t="shared" si="21"/>
        <v>7.1000000000000005</v>
      </c>
      <c r="G173" s="244">
        <f t="shared" si="24"/>
        <v>85.2</v>
      </c>
      <c r="H173" s="231">
        <f t="shared" si="26"/>
        <v>2.25</v>
      </c>
      <c r="I173" s="244">
        <f t="shared" si="23"/>
        <v>1618.8</v>
      </c>
      <c r="J173" s="236"/>
    </row>
    <row r="174" spans="1:10">
      <c r="A174" s="234"/>
      <c r="B174" s="228" t="s">
        <v>801</v>
      </c>
      <c r="C174" s="232" t="s">
        <v>83</v>
      </c>
      <c r="D174" s="232"/>
      <c r="E174" s="248">
        <v>3000</v>
      </c>
      <c r="F174" s="244">
        <f t="shared" ref="F174:F180" si="27">E174*0.005</f>
        <v>15</v>
      </c>
      <c r="G174" s="244">
        <f t="shared" si="24"/>
        <v>180</v>
      </c>
      <c r="H174" s="231">
        <f t="shared" si="26"/>
        <v>2.25</v>
      </c>
      <c r="I174" s="244">
        <f t="shared" si="23"/>
        <v>3420</v>
      </c>
      <c r="J174" s="236"/>
    </row>
    <row r="175" spans="1:10">
      <c r="A175" s="234"/>
      <c r="B175" s="228" t="s">
        <v>501</v>
      </c>
      <c r="C175" s="232" t="s">
        <v>176</v>
      </c>
      <c r="D175" s="232"/>
      <c r="E175" s="248">
        <v>18</v>
      </c>
      <c r="F175" s="244">
        <f t="shared" si="27"/>
        <v>0.09</v>
      </c>
      <c r="G175" s="244">
        <f>G104</f>
        <v>7.48</v>
      </c>
      <c r="H175" s="231">
        <f t="shared" si="26"/>
        <v>2.25</v>
      </c>
      <c r="I175" s="244">
        <f t="shared" si="23"/>
        <v>34.92</v>
      </c>
      <c r="J175" s="236"/>
    </row>
    <row r="176" spans="1:10">
      <c r="A176" s="234"/>
      <c r="B176" s="228" t="s">
        <v>784</v>
      </c>
      <c r="C176" s="232" t="s">
        <v>176</v>
      </c>
      <c r="D176" s="232"/>
      <c r="E176" s="248">
        <v>200</v>
      </c>
      <c r="F176" s="244">
        <f t="shared" si="27"/>
        <v>1</v>
      </c>
      <c r="G176" s="244">
        <f>G175</f>
        <v>7.48</v>
      </c>
      <c r="H176" s="231">
        <f t="shared" si="26"/>
        <v>2.25</v>
      </c>
      <c r="I176" s="244">
        <f t="shared" si="23"/>
        <v>217.83</v>
      </c>
      <c r="J176" s="236"/>
    </row>
    <row r="177" spans="1:10">
      <c r="A177" s="234"/>
      <c r="B177" s="228" t="s">
        <v>785</v>
      </c>
      <c r="C177" s="232" t="s">
        <v>176</v>
      </c>
      <c r="D177" s="232"/>
      <c r="E177" s="248">
        <v>725</v>
      </c>
      <c r="F177" s="244">
        <f t="shared" si="27"/>
        <v>3.625</v>
      </c>
      <c r="G177" s="244">
        <f>G176</f>
        <v>7.48</v>
      </c>
      <c r="H177" s="231">
        <f t="shared" si="26"/>
        <v>2.25</v>
      </c>
      <c r="I177" s="244">
        <f t="shared" si="23"/>
        <v>745.45500000000004</v>
      </c>
      <c r="J177" s="236"/>
    </row>
    <row r="178" spans="1:10">
      <c r="A178" s="234"/>
      <c r="B178" s="228" t="s">
        <v>1336</v>
      </c>
      <c r="C178" s="232" t="s">
        <v>351</v>
      </c>
      <c r="D178" s="232"/>
      <c r="E178" s="248">
        <v>109</v>
      </c>
      <c r="F178" s="244">
        <f t="shared" si="27"/>
        <v>0.54500000000000004</v>
      </c>
      <c r="G178" s="244">
        <f>E178*6%</f>
        <v>6.54</v>
      </c>
      <c r="H178" s="231">
        <f t="shared" si="26"/>
        <v>2.25</v>
      </c>
      <c r="I178" s="244">
        <f t="shared" si="23"/>
        <v>124.26</v>
      </c>
      <c r="J178" s="236"/>
    </row>
    <row r="179" spans="1:10">
      <c r="A179" s="234"/>
      <c r="B179" s="228" t="s">
        <v>806</v>
      </c>
      <c r="C179" s="232" t="s">
        <v>74</v>
      </c>
      <c r="D179" s="232"/>
      <c r="E179" s="248">
        <v>550</v>
      </c>
      <c r="F179" s="244">
        <f t="shared" si="27"/>
        <v>2.75</v>
      </c>
      <c r="G179" s="244">
        <f t="shared" ref="G179:G180" si="28">E179*6%</f>
        <v>33</v>
      </c>
      <c r="H179" s="231"/>
      <c r="I179" s="244">
        <f t="shared" si="23"/>
        <v>552.75</v>
      </c>
      <c r="J179" s="236"/>
    </row>
    <row r="180" spans="1:10">
      <c r="A180" s="234"/>
      <c r="B180" s="228" t="s">
        <v>788</v>
      </c>
      <c r="C180" s="232" t="s">
        <v>351</v>
      </c>
      <c r="D180" s="232"/>
      <c r="E180" s="248">
        <v>200</v>
      </c>
      <c r="F180" s="244">
        <f t="shared" si="27"/>
        <v>1</v>
      </c>
      <c r="G180" s="244">
        <f t="shared" si="28"/>
        <v>12</v>
      </c>
      <c r="H180" s="231">
        <f>H178</f>
        <v>2.25</v>
      </c>
      <c r="I180" s="244">
        <f t="shared" si="23"/>
        <v>228</v>
      </c>
      <c r="J180" s="236"/>
    </row>
    <row r="181" spans="1:10">
      <c r="A181" s="237">
        <v>15</v>
      </c>
      <c r="B181" s="239" t="s">
        <v>1337</v>
      </c>
      <c r="C181" s="232"/>
      <c r="D181" s="232"/>
      <c r="E181" s="248"/>
      <c r="F181" s="244"/>
      <c r="G181" s="244"/>
      <c r="H181" s="231"/>
      <c r="I181" s="244">
        <f t="shared" si="23"/>
        <v>0</v>
      </c>
      <c r="J181" s="236"/>
    </row>
    <row r="182" spans="1:10">
      <c r="A182" s="234"/>
      <c r="B182" s="228" t="s">
        <v>38</v>
      </c>
      <c r="C182" s="232" t="s">
        <v>39</v>
      </c>
      <c r="D182" s="232">
        <v>52</v>
      </c>
      <c r="E182" s="248">
        <v>10000</v>
      </c>
      <c r="F182" s="244">
        <f>'Bhume Rate 078-79'!H100</f>
        <v>62</v>
      </c>
      <c r="G182" s="244">
        <f>Input!I162*Output_2!D182</f>
        <v>388.96000000000004</v>
      </c>
      <c r="H182" s="231">
        <f t="shared" ref="H182:H197" si="29">H180</f>
        <v>2.25</v>
      </c>
      <c r="I182" s="244">
        <f t="shared" si="23"/>
        <v>10937.16</v>
      </c>
      <c r="J182" s="236"/>
    </row>
    <row r="183" spans="1:10">
      <c r="A183" s="234"/>
      <c r="B183" s="228" t="s">
        <v>40</v>
      </c>
      <c r="C183" s="232" t="s">
        <v>39</v>
      </c>
      <c r="D183" s="256">
        <v>50</v>
      </c>
      <c r="E183" s="248">
        <v>8000</v>
      </c>
      <c r="F183" s="244">
        <f>F182</f>
        <v>62</v>
      </c>
      <c r="G183" s="244">
        <f>Input!I162*Output_2!D183</f>
        <v>374</v>
      </c>
      <c r="H183" s="231">
        <f>H182</f>
        <v>2.25</v>
      </c>
      <c r="I183" s="244">
        <f t="shared" si="23"/>
        <v>8903.5</v>
      </c>
      <c r="J183" s="236"/>
    </row>
    <row r="184" spans="1:10">
      <c r="A184" s="234"/>
      <c r="B184" s="228" t="s">
        <v>218</v>
      </c>
      <c r="C184" s="232" t="s">
        <v>83</v>
      </c>
      <c r="D184" s="232">
        <v>6</v>
      </c>
      <c r="E184" s="248">
        <v>1250</v>
      </c>
      <c r="F184" s="244">
        <f>(F182/D182)*D184</f>
        <v>7.1538461538461533</v>
      </c>
      <c r="G184" s="244">
        <f>Input!I162*Output_2!D184</f>
        <v>44.88</v>
      </c>
      <c r="H184" s="231">
        <f t="shared" si="29"/>
        <v>2.25</v>
      </c>
      <c r="I184" s="244">
        <f t="shared" si="23"/>
        <v>1358.1338461538462</v>
      </c>
      <c r="J184" s="236"/>
    </row>
    <row r="185" spans="1:10">
      <c r="A185" s="234"/>
      <c r="B185" s="228" t="s">
        <v>1338</v>
      </c>
      <c r="C185" s="232" t="s">
        <v>83</v>
      </c>
      <c r="D185" s="232">
        <v>5</v>
      </c>
      <c r="E185" s="248">
        <v>1050</v>
      </c>
      <c r="F185" s="244">
        <f>(F183/D183)*D185</f>
        <v>6.2</v>
      </c>
      <c r="G185" s="244">
        <f>Input!I162*Output_2!D185</f>
        <v>37.400000000000006</v>
      </c>
      <c r="H185" s="231">
        <f t="shared" si="29"/>
        <v>2.25</v>
      </c>
      <c r="I185" s="244">
        <f t="shared" si="23"/>
        <v>1140.3499999999999</v>
      </c>
      <c r="J185" s="236"/>
    </row>
    <row r="186" spans="1:10">
      <c r="A186" s="234"/>
      <c r="B186" s="228" t="s">
        <v>219</v>
      </c>
      <c r="C186" s="232" t="s">
        <v>83</v>
      </c>
      <c r="D186" s="229">
        <f>79/16.72</f>
        <v>4.7248803827751198</v>
      </c>
      <c r="E186" s="248">
        <v>900</v>
      </c>
      <c r="F186" s="244">
        <f t="shared" ref="F186:F190" si="30">(F184/D184)*D186</f>
        <v>5.6335112256164885</v>
      </c>
      <c r="G186" s="244">
        <f>Input!I162*Output_2!D186</f>
        <v>35.342105263157897</v>
      </c>
      <c r="H186" s="231">
        <f t="shared" si="29"/>
        <v>2.25</v>
      </c>
      <c r="I186" s="244">
        <f t="shared" si="23"/>
        <v>985.15324806772173</v>
      </c>
      <c r="J186" s="236"/>
    </row>
    <row r="187" spans="1:10">
      <c r="A187" s="234"/>
      <c r="B187" s="228" t="s">
        <v>1339</v>
      </c>
      <c r="C187" s="232" t="s">
        <v>83</v>
      </c>
      <c r="D187" s="229">
        <v>3</v>
      </c>
      <c r="E187" s="248">
        <v>800</v>
      </c>
      <c r="F187" s="244">
        <f t="shared" si="30"/>
        <v>3.7199999999999998</v>
      </c>
      <c r="G187" s="244">
        <f>Input!I162*Output_2!D187</f>
        <v>22.44</v>
      </c>
      <c r="H187" s="231">
        <f t="shared" si="29"/>
        <v>2.25</v>
      </c>
      <c r="I187" s="244">
        <f t="shared" si="23"/>
        <v>854.21</v>
      </c>
      <c r="J187" s="236"/>
    </row>
    <row r="188" spans="1:10">
      <c r="A188" s="234"/>
      <c r="B188" s="228" t="s">
        <v>220</v>
      </c>
      <c r="C188" s="232" t="s">
        <v>83</v>
      </c>
      <c r="D188" s="229">
        <f>64/16.72</f>
        <v>3.8277511961722492</v>
      </c>
      <c r="E188" s="248">
        <v>560</v>
      </c>
      <c r="F188" s="244">
        <f t="shared" si="30"/>
        <v>4.5638571954361433</v>
      </c>
      <c r="G188" s="244">
        <f>Input!I162*Output_2!D188</f>
        <v>28.631578947368425</v>
      </c>
      <c r="H188" s="231">
        <f t="shared" si="29"/>
        <v>2.25</v>
      </c>
      <c r="I188" s="244">
        <f t="shared" si="23"/>
        <v>628.98490982701514</v>
      </c>
      <c r="J188" s="236"/>
    </row>
    <row r="189" spans="1:10">
      <c r="A189" s="234"/>
      <c r="B189" s="228" t="s">
        <v>500</v>
      </c>
      <c r="C189" s="232" t="s">
        <v>39</v>
      </c>
      <c r="D189" s="232">
        <v>4</v>
      </c>
      <c r="E189" s="248">
        <v>550</v>
      </c>
      <c r="F189" s="244">
        <f t="shared" si="30"/>
        <v>4.96</v>
      </c>
      <c r="G189" s="244">
        <f>Input!I162*Output_2!D189</f>
        <v>29.92</v>
      </c>
      <c r="H189" s="231">
        <f t="shared" si="29"/>
        <v>2.25</v>
      </c>
      <c r="I189" s="244">
        <f t="shared" ref="I189:I252" si="31">(G189*H189)+F189+E189</f>
        <v>622.28</v>
      </c>
      <c r="J189" s="236"/>
    </row>
    <row r="190" spans="1:10">
      <c r="A190" s="234"/>
      <c r="B190" s="228" t="s">
        <v>955</v>
      </c>
      <c r="C190" s="232" t="s">
        <v>351</v>
      </c>
      <c r="D190" s="232">
        <v>3.5</v>
      </c>
      <c r="E190" s="248">
        <v>1000</v>
      </c>
      <c r="F190" s="244">
        <f t="shared" si="30"/>
        <v>4.1730769230769234</v>
      </c>
      <c r="G190" s="244">
        <f>Input!I162*Output_2!D190</f>
        <v>26.18</v>
      </c>
      <c r="H190" s="231">
        <f t="shared" si="29"/>
        <v>2.25</v>
      </c>
      <c r="I190" s="244">
        <f t="shared" si="31"/>
        <v>1063.0780769230769</v>
      </c>
      <c r="J190" s="236"/>
    </row>
    <row r="191" spans="1:10">
      <c r="A191" s="234"/>
      <c r="B191" s="228" t="s">
        <v>956</v>
      </c>
      <c r="C191" s="232" t="s">
        <v>83</v>
      </c>
      <c r="D191" s="232"/>
      <c r="E191" s="248">
        <v>690</v>
      </c>
      <c r="F191" s="244">
        <f t="shared" ref="F191:F232" si="32">E191*0.005</f>
        <v>3.45</v>
      </c>
      <c r="G191" s="244">
        <f>E191*6%</f>
        <v>41.4</v>
      </c>
      <c r="H191" s="231">
        <f t="shared" si="29"/>
        <v>2.25</v>
      </c>
      <c r="I191" s="244">
        <f t="shared" si="31"/>
        <v>786.6</v>
      </c>
      <c r="J191" s="236"/>
    </row>
    <row r="192" spans="1:10">
      <c r="A192" s="234"/>
      <c r="B192" s="228" t="s">
        <v>503</v>
      </c>
      <c r="C192" s="232" t="s">
        <v>83</v>
      </c>
      <c r="D192" s="232"/>
      <c r="E192" s="248">
        <v>1250</v>
      </c>
      <c r="F192" s="244">
        <f t="shared" si="32"/>
        <v>6.25</v>
      </c>
      <c r="G192" s="244">
        <f t="shared" ref="G192:G197" si="33">E192*6%</f>
        <v>75</v>
      </c>
      <c r="H192" s="231">
        <f t="shared" si="29"/>
        <v>2.25</v>
      </c>
      <c r="I192" s="244">
        <f t="shared" si="31"/>
        <v>1425</v>
      </c>
      <c r="J192" s="236"/>
    </row>
    <row r="193" spans="1:10">
      <c r="A193" s="234"/>
      <c r="B193" s="228" t="s">
        <v>502</v>
      </c>
      <c r="C193" s="232" t="s">
        <v>83</v>
      </c>
      <c r="D193" s="232"/>
      <c r="E193" s="248">
        <v>1500</v>
      </c>
      <c r="F193" s="244">
        <f t="shared" si="32"/>
        <v>7.5</v>
      </c>
      <c r="G193" s="244">
        <f t="shared" si="33"/>
        <v>90</v>
      </c>
      <c r="H193" s="231">
        <f t="shared" si="29"/>
        <v>2.25</v>
      </c>
      <c r="I193" s="244">
        <f t="shared" si="31"/>
        <v>1710</v>
      </c>
      <c r="J193" s="236"/>
    </row>
    <row r="194" spans="1:10">
      <c r="A194" s="234"/>
      <c r="B194" s="228" t="s">
        <v>615</v>
      </c>
      <c r="C194" s="232" t="s">
        <v>83</v>
      </c>
      <c r="D194" s="232"/>
      <c r="E194" s="248">
        <v>1950</v>
      </c>
      <c r="F194" s="244">
        <f t="shared" si="32"/>
        <v>9.75</v>
      </c>
      <c r="G194" s="244">
        <f t="shared" si="33"/>
        <v>117</v>
      </c>
      <c r="H194" s="231">
        <f t="shared" si="29"/>
        <v>2.25</v>
      </c>
      <c r="I194" s="244">
        <f t="shared" si="31"/>
        <v>2223</v>
      </c>
      <c r="J194" s="236"/>
    </row>
    <row r="195" spans="1:10">
      <c r="A195" s="234"/>
      <c r="B195" s="228" t="s">
        <v>617</v>
      </c>
      <c r="C195" s="232" t="s">
        <v>903</v>
      </c>
      <c r="D195" s="232"/>
      <c r="E195" s="248">
        <v>55</v>
      </c>
      <c r="F195" s="244">
        <f t="shared" si="32"/>
        <v>0.27500000000000002</v>
      </c>
      <c r="G195" s="244">
        <f t="shared" si="33"/>
        <v>3.3</v>
      </c>
      <c r="H195" s="231">
        <f t="shared" si="29"/>
        <v>2.25</v>
      </c>
      <c r="I195" s="244">
        <f t="shared" si="31"/>
        <v>62.7</v>
      </c>
      <c r="J195" s="236"/>
    </row>
    <row r="196" spans="1:10">
      <c r="A196" s="234"/>
      <c r="B196" s="228" t="s">
        <v>618</v>
      </c>
      <c r="C196" s="232" t="s">
        <v>88</v>
      </c>
      <c r="D196" s="232"/>
      <c r="E196" s="248">
        <v>5</v>
      </c>
      <c r="F196" s="244">
        <f t="shared" si="32"/>
        <v>2.5000000000000001E-2</v>
      </c>
      <c r="G196" s="244">
        <f t="shared" si="33"/>
        <v>0.3</v>
      </c>
      <c r="H196" s="231">
        <f t="shared" si="29"/>
        <v>2.25</v>
      </c>
      <c r="I196" s="244">
        <f t="shared" si="31"/>
        <v>5.7</v>
      </c>
      <c r="J196" s="236"/>
    </row>
    <row r="197" spans="1:10">
      <c r="A197" s="234"/>
      <c r="B197" s="228" t="s">
        <v>1340</v>
      </c>
      <c r="C197" s="232" t="s">
        <v>351</v>
      </c>
      <c r="D197" s="232"/>
      <c r="E197" s="248">
        <v>30</v>
      </c>
      <c r="F197" s="244">
        <f t="shared" si="32"/>
        <v>0.15</v>
      </c>
      <c r="G197" s="244">
        <f t="shared" si="33"/>
        <v>1.7999999999999998</v>
      </c>
      <c r="H197" s="231">
        <f t="shared" si="29"/>
        <v>2.25</v>
      </c>
      <c r="I197" s="244">
        <f t="shared" si="31"/>
        <v>34.200000000000003</v>
      </c>
      <c r="J197" s="236"/>
    </row>
    <row r="198" spans="1:10">
      <c r="A198" s="237">
        <v>16</v>
      </c>
      <c r="B198" s="239" t="s">
        <v>1341</v>
      </c>
      <c r="C198" s="232"/>
      <c r="D198" s="232"/>
      <c r="E198" s="248"/>
      <c r="F198" s="244"/>
      <c r="G198" s="244"/>
      <c r="H198" s="231"/>
      <c r="I198" s="244">
        <f t="shared" si="31"/>
        <v>0</v>
      </c>
      <c r="J198" s="236"/>
    </row>
    <row r="199" spans="1:10" ht="25.5">
      <c r="A199" s="237"/>
      <c r="B199" s="228" t="s">
        <v>1174</v>
      </c>
      <c r="C199" s="232" t="s">
        <v>83</v>
      </c>
      <c r="D199" s="232"/>
      <c r="E199" s="248">
        <v>7000</v>
      </c>
      <c r="F199" s="244">
        <f t="shared" si="32"/>
        <v>35</v>
      </c>
      <c r="G199" s="244">
        <f>E199*6%</f>
        <v>420</v>
      </c>
      <c r="H199" s="231">
        <f>H197</f>
        <v>2.25</v>
      </c>
      <c r="I199" s="244">
        <f t="shared" si="31"/>
        <v>7980</v>
      </c>
      <c r="J199" s="236"/>
    </row>
    <row r="200" spans="1:10" ht="25.5">
      <c r="A200" s="237"/>
      <c r="B200" s="228" t="s">
        <v>1175</v>
      </c>
      <c r="C200" s="232" t="s">
        <v>83</v>
      </c>
      <c r="D200" s="232"/>
      <c r="E200" s="248">
        <v>6300</v>
      </c>
      <c r="F200" s="244">
        <f t="shared" si="32"/>
        <v>31.5</v>
      </c>
      <c r="G200" s="244">
        <f t="shared" ref="G200:G210" si="34">E200*6%</f>
        <v>378</v>
      </c>
      <c r="H200" s="231">
        <f>H199</f>
        <v>2.25</v>
      </c>
      <c r="I200" s="244">
        <f t="shared" si="31"/>
        <v>7182</v>
      </c>
      <c r="J200" s="236"/>
    </row>
    <row r="201" spans="1:10">
      <c r="A201" s="237"/>
      <c r="B201" s="228" t="s">
        <v>1176</v>
      </c>
      <c r="C201" s="232" t="s">
        <v>83</v>
      </c>
      <c r="D201" s="232"/>
      <c r="E201" s="248">
        <v>7400</v>
      </c>
      <c r="F201" s="244">
        <f t="shared" si="32"/>
        <v>37</v>
      </c>
      <c r="G201" s="244">
        <f t="shared" si="34"/>
        <v>444</v>
      </c>
      <c r="H201" s="231">
        <f t="shared" ref="H201:H218" si="35">H200</f>
        <v>2.25</v>
      </c>
      <c r="I201" s="244">
        <f t="shared" si="31"/>
        <v>8436</v>
      </c>
      <c r="J201" s="236"/>
    </row>
    <row r="202" spans="1:10">
      <c r="A202" s="237"/>
      <c r="B202" s="228" t="s">
        <v>1177</v>
      </c>
      <c r="C202" s="232" t="s">
        <v>83</v>
      </c>
      <c r="D202" s="232"/>
      <c r="E202" s="248">
        <v>5770</v>
      </c>
      <c r="F202" s="244">
        <f t="shared" si="32"/>
        <v>28.85</v>
      </c>
      <c r="G202" s="244">
        <f t="shared" si="34"/>
        <v>346.2</v>
      </c>
      <c r="H202" s="231">
        <f t="shared" si="35"/>
        <v>2.25</v>
      </c>
      <c r="I202" s="244">
        <f t="shared" si="31"/>
        <v>6577.8</v>
      </c>
      <c r="J202" s="236"/>
    </row>
    <row r="203" spans="1:10">
      <c r="A203" s="237"/>
      <c r="B203" s="228" t="s">
        <v>1178</v>
      </c>
      <c r="C203" s="232" t="s">
        <v>83</v>
      </c>
      <c r="D203" s="232"/>
      <c r="E203" s="248">
        <v>8300</v>
      </c>
      <c r="F203" s="244">
        <f t="shared" si="32"/>
        <v>41.5</v>
      </c>
      <c r="G203" s="244">
        <f t="shared" si="34"/>
        <v>498</v>
      </c>
      <c r="H203" s="231">
        <f t="shared" si="35"/>
        <v>2.25</v>
      </c>
      <c r="I203" s="244">
        <f t="shared" si="31"/>
        <v>9462</v>
      </c>
      <c r="J203" s="236"/>
    </row>
    <row r="204" spans="1:10">
      <c r="A204" s="237"/>
      <c r="B204" s="228" t="s">
        <v>1176</v>
      </c>
      <c r="C204" s="232" t="s">
        <v>83</v>
      </c>
      <c r="D204" s="232"/>
      <c r="E204" s="248">
        <v>8900</v>
      </c>
      <c r="F204" s="244">
        <f t="shared" si="32"/>
        <v>44.5</v>
      </c>
      <c r="G204" s="244">
        <f t="shared" si="34"/>
        <v>534</v>
      </c>
      <c r="H204" s="231">
        <f t="shared" si="35"/>
        <v>2.25</v>
      </c>
      <c r="I204" s="244">
        <f t="shared" si="31"/>
        <v>10146</v>
      </c>
      <c r="J204" s="236"/>
    </row>
    <row r="205" spans="1:10">
      <c r="A205" s="237"/>
      <c r="B205" s="228" t="s">
        <v>1179</v>
      </c>
      <c r="C205" s="232" t="s">
        <v>83</v>
      </c>
      <c r="D205" s="232"/>
      <c r="E205" s="248">
        <v>6200</v>
      </c>
      <c r="F205" s="244">
        <f t="shared" si="32"/>
        <v>31</v>
      </c>
      <c r="G205" s="244">
        <f t="shared" si="34"/>
        <v>372</v>
      </c>
      <c r="H205" s="231">
        <f t="shared" si="35"/>
        <v>2.25</v>
      </c>
      <c r="I205" s="244">
        <f t="shared" si="31"/>
        <v>7068</v>
      </c>
      <c r="J205" s="236"/>
    </row>
    <row r="206" spans="1:10" ht="25.5">
      <c r="A206" s="237"/>
      <c r="B206" s="228" t="s">
        <v>1180</v>
      </c>
      <c r="C206" s="232" t="s">
        <v>83</v>
      </c>
      <c r="D206" s="232"/>
      <c r="E206" s="248">
        <v>6350</v>
      </c>
      <c r="F206" s="244">
        <f t="shared" si="32"/>
        <v>31.75</v>
      </c>
      <c r="G206" s="244">
        <f t="shared" si="34"/>
        <v>381</v>
      </c>
      <c r="H206" s="231">
        <f t="shared" si="35"/>
        <v>2.25</v>
      </c>
      <c r="I206" s="244">
        <f t="shared" si="31"/>
        <v>7239</v>
      </c>
      <c r="J206" s="236"/>
    </row>
    <row r="207" spans="1:10" ht="25.5">
      <c r="A207" s="237"/>
      <c r="B207" s="228" t="s">
        <v>1181</v>
      </c>
      <c r="C207" s="232" t="s">
        <v>83</v>
      </c>
      <c r="D207" s="232"/>
      <c r="E207" s="248">
        <v>5091</v>
      </c>
      <c r="F207" s="244">
        <f t="shared" si="32"/>
        <v>25.455000000000002</v>
      </c>
      <c r="G207" s="244">
        <f t="shared" si="34"/>
        <v>305.45999999999998</v>
      </c>
      <c r="H207" s="231">
        <f t="shared" si="35"/>
        <v>2.25</v>
      </c>
      <c r="I207" s="244">
        <f t="shared" si="31"/>
        <v>5803.74</v>
      </c>
      <c r="J207" s="236"/>
    </row>
    <row r="208" spans="1:10" ht="51">
      <c r="A208" s="237"/>
      <c r="B208" s="228" t="s">
        <v>1182</v>
      </c>
      <c r="C208" s="232" t="s">
        <v>1183</v>
      </c>
      <c r="D208" s="232"/>
      <c r="E208" s="248">
        <v>500</v>
      </c>
      <c r="F208" s="244">
        <f t="shared" si="32"/>
        <v>2.5</v>
      </c>
      <c r="G208" s="244">
        <f t="shared" si="34"/>
        <v>30</v>
      </c>
      <c r="H208" s="231">
        <f t="shared" si="35"/>
        <v>2.25</v>
      </c>
      <c r="I208" s="244">
        <f t="shared" si="31"/>
        <v>570</v>
      </c>
      <c r="J208" s="236"/>
    </row>
    <row r="209" spans="1:10" ht="51">
      <c r="A209" s="237"/>
      <c r="B209" s="228" t="s">
        <v>1184</v>
      </c>
      <c r="C209" s="232" t="s">
        <v>1183</v>
      </c>
      <c r="D209" s="232"/>
      <c r="E209" s="248">
        <v>500</v>
      </c>
      <c r="F209" s="244">
        <f t="shared" si="32"/>
        <v>2.5</v>
      </c>
      <c r="G209" s="244">
        <f t="shared" si="34"/>
        <v>30</v>
      </c>
      <c r="H209" s="231">
        <f t="shared" si="35"/>
        <v>2.25</v>
      </c>
      <c r="I209" s="244">
        <f t="shared" si="31"/>
        <v>570</v>
      </c>
      <c r="J209" s="236"/>
    </row>
    <row r="210" spans="1:10" ht="38.25">
      <c r="A210" s="237"/>
      <c r="B210" s="228" t="s">
        <v>1185</v>
      </c>
      <c r="C210" s="232" t="s">
        <v>1183</v>
      </c>
      <c r="D210" s="232"/>
      <c r="E210" s="248">
        <v>460</v>
      </c>
      <c r="F210" s="244">
        <f t="shared" si="32"/>
        <v>2.3000000000000003</v>
      </c>
      <c r="G210" s="244">
        <f t="shared" si="34"/>
        <v>27.599999999999998</v>
      </c>
      <c r="H210" s="231">
        <f t="shared" si="35"/>
        <v>2.25</v>
      </c>
      <c r="I210" s="244">
        <f t="shared" si="31"/>
        <v>524.4</v>
      </c>
      <c r="J210" s="236"/>
    </row>
    <row r="211" spans="1:10">
      <c r="A211" s="237">
        <v>17</v>
      </c>
      <c r="B211" s="239" t="s">
        <v>1343</v>
      </c>
      <c r="C211" s="232"/>
      <c r="D211" s="232"/>
      <c r="E211" s="248"/>
      <c r="F211" s="244"/>
      <c r="G211" s="244"/>
      <c r="H211" s="231"/>
      <c r="I211" s="244"/>
      <c r="J211" s="236"/>
    </row>
    <row r="212" spans="1:10">
      <c r="A212" s="237"/>
      <c r="B212" s="228" t="s">
        <v>1342</v>
      </c>
      <c r="C212" s="232" t="s">
        <v>351</v>
      </c>
      <c r="D212" s="232"/>
      <c r="E212" s="248">
        <v>1290</v>
      </c>
      <c r="F212" s="244">
        <f t="shared" si="32"/>
        <v>6.45</v>
      </c>
      <c r="G212" s="244">
        <f>E212*6%</f>
        <v>77.399999999999991</v>
      </c>
      <c r="H212" s="231">
        <f>H210</f>
        <v>2.25</v>
      </c>
      <c r="I212" s="244">
        <f t="shared" si="31"/>
        <v>1470.6</v>
      </c>
      <c r="J212" s="236"/>
    </row>
    <row r="213" spans="1:10" ht="25.5">
      <c r="A213" s="237"/>
      <c r="B213" s="228" t="s">
        <v>932</v>
      </c>
      <c r="C213" s="232" t="s">
        <v>83</v>
      </c>
      <c r="D213" s="232"/>
      <c r="E213" s="248">
        <v>1655</v>
      </c>
      <c r="F213" s="244">
        <f t="shared" si="32"/>
        <v>8.2750000000000004</v>
      </c>
      <c r="G213" s="244">
        <f t="shared" ref="G213:G214" si="36">E213*6%</f>
        <v>99.3</v>
      </c>
      <c r="H213" s="231">
        <f t="shared" si="35"/>
        <v>2.25</v>
      </c>
      <c r="I213" s="244">
        <f t="shared" si="31"/>
        <v>1886.7</v>
      </c>
      <c r="J213" s="236"/>
    </row>
    <row r="214" spans="1:10">
      <c r="A214" s="237"/>
      <c r="B214" s="228" t="s">
        <v>1168</v>
      </c>
      <c r="C214" s="232" t="s">
        <v>29</v>
      </c>
      <c r="D214" s="232"/>
      <c r="E214" s="248">
        <v>1500</v>
      </c>
      <c r="F214" s="244">
        <f t="shared" si="32"/>
        <v>7.5</v>
      </c>
      <c r="G214" s="244">
        <f t="shared" si="36"/>
        <v>90</v>
      </c>
      <c r="H214" s="231">
        <f t="shared" si="35"/>
        <v>2.25</v>
      </c>
      <c r="I214" s="244">
        <f t="shared" si="31"/>
        <v>1710</v>
      </c>
      <c r="J214" s="236"/>
    </row>
    <row r="215" spans="1:10">
      <c r="A215" s="237"/>
      <c r="B215" s="228" t="s">
        <v>1169</v>
      </c>
      <c r="C215" s="232"/>
      <c r="D215" s="232"/>
      <c r="E215" s="248"/>
      <c r="F215" s="244"/>
      <c r="G215" s="244"/>
      <c r="H215" s="231"/>
      <c r="I215" s="244"/>
      <c r="J215" s="236"/>
    </row>
    <row r="216" spans="1:10" ht="38.25">
      <c r="A216" s="237"/>
      <c r="B216" s="228" t="s">
        <v>1170</v>
      </c>
      <c r="C216" s="232" t="s">
        <v>1171</v>
      </c>
      <c r="D216" s="232"/>
      <c r="E216" s="248">
        <v>1260</v>
      </c>
      <c r="F216" s="244">
        <f t="shared" si="32"/>
        <v>6.3</v>
      </c>
      <c r="G216" s="244">
        <f>E216*6%</f>
        <v>75.599999999999994</v>
      </c>
      <c r="H216" s="231">
        <f>H214</f>
        <v>2.25</v>
      </c>
      <c r="I216" s="244">
        <f t="shared" si="31"/>
        <v>1436.4</v>
      </c>
      <c r="J216" s="236"/>
    </row>
    <row r="217" spans="1:10" ht="38.25">
      <c r="A217" s="237"/>
      <c r="B217" s="228" t="s">
        <v>1172</v>
      </c>
      <c r="C217" s="232" t="s">
        <v>1171</v>
      </c>
      <c r="D217" s="232"/>
      <c r="E217" s="248">
        <v>1060</v>
      </c>
      <c r="F217" s="244">
        <f t="shared" si="32"/>
        <v>5.3</v>
      </c>
      <c r="G217" s="244">
        <f t="shared" ref="G217:G218" si="37">E217*6%</f>
        <v>63.599999999999994</v>
      </c>
      <c r="H217" s="231">
        <f t="shared" si="35"/>
        <v>2.25</v>
      </c>
      <c r="I217" s="244">
        <f t="shared" si="31"/>
        <v>1208.4000000000001</v>
      </c>
      <c r="J217" s="236"/>
    </row>
    <row r="218" spans="1:10" ht="25.5">
      <c r="A218" s="237"/>
      <c r="B218" s="228" t="s">
        <v>1173</v>
      </c>
      <c r="C218" s="232" t="s">
        <v>1171</v>
      </c>
      <c r="D218" s="232"/>
      <c r="E218" s="248">
        <v>970</v>
      </c>
      <c r="F218" s="244">
        <f t="shared" si="32"/>
        <v>4.8500000000000005</v>
      </c>
      <c r="G218" s="244">
        <f t="shared" si="37"/>
        <v>58.199999999999996</v>
      </c>
      <c r="H218" s="231">
        <f t="shared" si="35"/>
        <v>2.25</v>
      </c>
      <c r="I218" s="244">
        <f t="shared" si="31"/>
        <v>1105.8</v>
      </c>
      <c r="J218" s="236"/>
    </row>
    <row r="219" spans="1:10">
      <c r="A219" s="237">
        <v>18</v>
      </c>
      <c r="B219" s="233" t="s">
        <v>1351</v>
      </c>
      <c r="C219" s="232"/>
      <c r="D219" s="232"/>
      <c r="E219" s="248"/>
      <c r="F219" s="244"/>
      <c r="G219" s="244"/>
      <c r="H219" s="231"/>
      <c r="I219" s="244"/>
      <c r="J219" s="236"/>
    </row>
    <row r="220" spans="1:10">
      <c r="A220" s="237"/>
      <c r="B220" s="228" t="s">
        <v>1347</v>
      </c>
      <c r="C220" s="232" t="s">
        <v>83</v>
      </c>
      <c r="D220" s="232"/>
      <c r="E220" s="248">
        <v>90</v>
      </c>
      <c r="F220" s="244">
        <f t="shared" si="32"/>
        <v>0.45</v>
      </c>
      <c r="G220" s="244">
        <f>E220*6%</f>
        <v>5.3999999999999995</v>
      </c>
      <c r="H220" s="231">
        <v>1</v>
      </c>
      <c r="I220" s="244">
        <f t="shared" si="31"/>
        <v>95.85</v>
      </c>
      <c r="J220" s="236"/>
    </row>
    <row r="221" spans="1:10">
      <c r="A221" s="237"/>
      <c r="B221" s="228" t="s">
        <v>1348</v>
      </c>
      <c r="C221" s="232" t="s">
        <v>83</v>
      </c>
      <c r="D221" s="232"/>
      <c r="E221" s="248">
        <v>240</v>
      </c>
      <c r="F221" s="244">
        <f t="shared" si="32"/>
        <v>1.2</v>
      </c>
      <c r="G221" s="244">
        <f t="shared" ref="G221:G223" si="38">E221*6%</f>
        <v>14.399999999999999</v>
      </c>
      <c r="H221" s="231">
        <f>H220</f>
        <v>1</v>
      </c>
      <c r="I221" s="244">
        <f t="shared" si="31"/>
        <v>255.6</v>
      </c>
      <c r="J221" s="236"/>
    </row>
    <row r="222" spans="1:10">
      <c r="A222" s="237"/>
      <c r="B222" s="228" t="s">
        <v>1349</v>
      </c>
      <c r="C222" s="232" t="s">
        <v>83</v>
      </c>
      <c r="D222" s="232"/>
      <c r="E222" s="248">
        <v>290</v>
      </c>
      <c r="F222" s="244">
        <f t="shared" si="32"/>
        <v>1.45</v>
      </c>
      <c r="G222" s="244">
        <f t="shared" si="38"/>
        <v>17.399999999999999</v>
      </c>
      <c r="H222" s="231">
        <f>H221</f>
        <v>1</v>
      </c>
      <c r="I222" s="244">
        <f t="shared" si="31"/>
        <v>308.85000000000002</v>
      </c>
      <c r="J222" s="236"/>
    </row>
    <row r="223" spans="1:10">
      <c r="A223" s="237">
        <v>19</v>
      </c>
      <c r="B223" s="233" t="s">
        <v>1350</v>
      </c>
      <c r="C223" s="232" t="s">
        <v>83</v>
      </c>
      <c r="D223" s="232"/>
      <c r="E223" s="248">
        <v>150</v>
      </c>
      <c r="F223" s="244">
        <f t="shared" si="32"/>
        <v>0.75</v>
      </c>
      <c r="G223" s="244">
        <f t="shared" si="38"/>
        <v>9</v>
      </c>
      <c r="H223" s="231">
        <f>H222</f>
        <v>1</v>
      </c>
      <c r="I223" s="244">
        <f t="shared" si="31"/>
        <v>159.75</v>
      </c>
      <c r="J223" s="236"/>
    </row>
    <row r="224" spans="1:10" s="225" customFormat="1" ht="12.75" customHeight="1">
      <c r="A224" s="237">
        <v>20</v>
      </c>
      <c r="B224" s="239" t="s">
        <v>1345</v>
      </c>
      <c r="C224" s="232"/>
      <c r="D224" s="232"/>
      <c r="E224" s="248"/>
      <c r="F224" s="244"/>
      <c r="G224" s="244"/>
      <c r="H224" s="231"/>
      <c r="I224" s="244"/>
      <c r="J224" s="232"/>
    </row>
    <row r="225" spans="1:10" s="225" customFormat="1">
      <c r="A225" s="230"/>
      <c r="B225" s="228" t="s">
        <v>1186</v>
      </c>
      <c r="C225" s="232" t="s">
        <v>1183</v>
      </c>
      <c r="D225" s="232"/>
      <c r="E225" s="248">
        <v>100</v>
      </c>
      <c r="F225" s="244">
        <f t="shared" si="32"/>
        <v>0.5</v>
      </c>
      <c r="G225" s="244">
        <f>E225*6%</f>
        <v>6</v>
      </c>
      <c r="H225" s="231">
        <f t="shared" ref="H225:H230" si="39">H148</f>
        <v>1.5</v>
      </c>
      <c r="I225" s="244">
        <f t="shared" si="31"/>
        <v>109.5</v>
      </c>
      <c r="J225" s="232"/>
    </row>
    <row r="226" spans="1:10" s="225" customFormat="1">
      <c r="A226" s="230"/>
      <c r="B226" s="228" t="s">
        <v>1344</v>
      </c>
      <c r="C226" s="232" t="s">
        <v>351</v>
      </c>
      <c r="D226" s="232"/>
      <c r="E226" s="248">
        <v>8</v>
      </c>
      <c r="F226" s="244">
        <f t="shared" si="32"/>
        <v>0.04</v>
      </c>
      <c r="G226" s="244">
        <f t="shared" ref="G226:G232" si="40">E226*6%</f>
        <v>0.48</v>
      </c>
      <c r="H226" s="231">
        <f t="shared" si="39"/>
        <v>1.5</v>
      </c>
      <c r="I226" s="244">
        <f t="shared" si="31"/>
        <v>8.76</v>
      </c>
      <c r="J226" s="232"/>
    </row>
    <row r="227" spans="1:10" s="225" customFormat="1">
      <c r="A227" s="230"/>
      <c r="B227" s="228" t="s">
        <v>1188</v>
      </c>
      <c r="C227" s="232" t="s">
        <v>351</v>
      </c>
      <c r="D227" s="232"/>
      <c r="E227" s="248">
        <v>8</v>
      </c>
      <c r="F227" s="244">
        <f t="shared" si="32"/>
        <v>0.04</v>
      </c>
      <c r="G227" s="244">
        <f t="shared" si="40"/>
        <v>0.48</v>
      </c>
      <c r="H227" s="231">
        <f t="shared" si="39"/>
        <v>1.5</v>
      </c>
      <c r="I227" s="244">
        <f t="shared" si="31"/>
        <v>8.76</v>
      </c>
      <c r="J227" s="232"/>
    </row>
    <row r="228" spans="1:10" s="225" customFormat="1">
      <c r="A228" s="230"/>
      <c r="B228" s="228" t="s">
        <v>1190</v>
      </c>
      <c r="C228" s="232" t="s">
        <v>351</v>
      </c>
      <c r="D228" s="232"/>
      <c r="E228" s="248">
        <v>7</v>
      </c>
      <c r="F228" s="244">
        <f t="shared" si="32"/>
        <v>3.5000000000000003E-2</v>
      </c>
      <c r="G228" s="244">
        <f t="shared" si="40"/>
        <v>0.42</v>
      </c>
      <c r="H228" s="231">
        <f t="shared" si="39"/>
        <v>1.5</v>
      </c>
      <c r="I228" s="244">
        <f t="shared" si="31"/>
        <v>7.665</v>
      </c>
      <c r="J228" s="232"/>
    </row>
    <row r="229" spans="1:10" s="225" customFormat="1">
      <c r="A229" s="230"/>
      <c r="B229" s="228" t="s">
        <v>1189</v>
      </c>
      <c r="C229" s="232" t="s">
        <v>351</v>
      </c>
      <c r="D229" s="232"/>
      <c r="E229" s="248">
        <v>6</v>
      </c>
      <c r="F229" s="244">
        <f t="shared" si="32"/>
        <v>0.03</v>
      </c>
      <c r="G229" s="244">
        <f t="shared" si="40"/>
        <v>0.36</v>
      </c>
      <c r="H229" s="231">
        <f t="shared" si="39"/>
        <v>1.5</v>
      </c>
      <c r="I229" s="244">
        <f t="shared" si="31"/>
        <v>6.57</v>
      </c>
      <c r="J229" s="232"/>
    </row>
    <row r="230" spans="1:10" s="225" customFormat="1">
      <c r="A230" s="230"/>
      <c r="B230" s="228" t="s">
        <v>1191</v>
      </c>
      <c r="C230" s="232" t="s">
        <v>351</v>
      </c>
      <c r="D230" s="232"/>
      <c r="E230" s="248">
        <v>5</v>
      </c>
      <c r="F230" s="244">
        <f t="shared" si="32"/>
        <v>2.5000000000000001E-2</v>
      </c>
      <c r="G230" s="244">
        <f t="shared" si="40"/>
        <v>0.3</v>
      </c>
      <c r="H230" s="231">
        <f t="shared" si="39"/>
        <v>1.5</v>
      </c>
      <c r="I230" s="244">
        <f t="shared" si="31"/>
        <v>5.4749999999999996</v>
      </c>
      <c r="J230" s="232"/>
    </row>
    <row r="231" spans="1:10" s="225" customFormat="1">
      <c r="A231" s="230"/>
      <c r="B231" s="228" t="s">
        <v>1192</v>
      </c>
      <c r="C231" s="232" t="s">
        <v>351</v>
      </c>
      <c r="D231" s="232"/>
      <c r="E231" s="248">
        <v>4</v>
      </c>
      <c r="F231" s="244">
        <f t="shared" si="32"/>
        <v>0.02</v>
      </c>
      <c r="G231" s="244">
        <f t="shared" si="40"/>
        <v>0.24</v>
      </c>
      <c r="H231" s="231">
        <f t="shared" ref="H231:H232" si="41">H156</f>
        <v>1.5</v>
      </c>
      <c r="I231" s="244">
        <f t="shared" si="31"/>
        <v>4.38</v>
      </c>
      <c r="J231" s="232"/>
    </row>
    <row r="232" spans="1:10" s="225" customFormat="1">
      <c r="A232" s="230"/>
      <c r="B232" s="228" t="s">
        <v>1187</v>
      </c>
      <c r="C232" s="232" t="s">
        <v>351</v>
      </c>
      <c r="D232" s="232"/>
      <c r="E232" s="248">
        <v>870</v>
      </c>
      <c r="F232" s="244">
        <f t="shared" si="32"/>
        <v>4.3500000000000005</v>
      </c>
      <c r="G232" s="244">
        <f t="shared" si="40"/>
        <v>52.199999999999996</v>
      </c>
      <c r="H232" s="231">
        <f t="shared" si="41"/>
        <v>1.5</v>
      </c>
      <c r="I232" s="244">
        <f t="shared" si="31"/>
        <v>952.65</v>
      </c>
      <c r="J232" s="232"/>
    </row>
    <row r="233" spans="1:10" ht="12.75" customHeight="1">
      <c r="A233" s="237">
        <v>21</v>
      </c>
      <c r="B233" s="240" t="s">
        <v>1346</v>
      </c>
      <c r="C233" s="240"/>
      <c r="D233" s="240"/>
      <c r="E233" s="241"/>
      <c r="F233" s="240"/>
      <c r="G233" s="240"/>
      <c r="H233" s="241"/>
      <c r="I233" s="244"/>
      <c r="J233" s="240"/>
    </row>
    <row r="234" spans="1:10" ht="36" customHeight="1">
      <c r="A234" s="534"/>
      <c r="B234" s="534"/>
      <c r="C234" s="534"/>
      <c r="D234" s="232" t="s">
        <v>811</v>
      </c>
      <c r="E234" s="251" t="s">
        <v>813</v>
      </c>
      <c r="F234" s="245" t="s">
        <v>812</v>
      </c>
      <c r="G234" s="245" t="s">
        <v>814</v>
      </c>
      <c r="H234" s="250" t="s">
        <v>449</v>
      </c>
      <c r="I234" s="255" t="s">
        <v>952</v>
      </c>
      <c r="J234" s="245" t="s">
        <v>815</v>
      </c>
    </row>
    <row r="235" spans="1:10" ht="12.75" customHeight="1">
      <c r="A235" s="230"/>
      <c r="B235" s="242" t="s">
        <v>497</v>
      </c>
      <c r="C235" s="232" t="s">
        <v>94</v>
      </c>
      <c r="D235" s="236">
        <v>9.1999999999999998E-2</v>
      </c>
      <c r="E235" s="248">
        <v>23.92</v>
      </c>
      <c r="F235" s="244">
        <f t="shared" ref="F235:F268" si="42">E235*0.005</f>
        <v>0.11960000000000001</v>
      </c>
      <c r="G235" s="244">
        <f>Input!I162*Output_2!D235</f>
        <v>0.68815999999999999</v>
      </c>
      <c r="H235" s="231">
        <f>'Bhume Rate 078-79'!F73</f>
        <v>2.75</v>
      </c>
      <c r="I235" s="244">
        <f t="shared" si="31"/>
        <v>25.932040000000001</v>
      </c>
      <c r="J235" s="257"/>
    </row>
    <row r="236" spans="1:10" ht="12.75" customHeight="1">
      <c r="A236" s="230"/>
      <c r="B236" s="242" t="s">
        <v>496</v>
      </c>
      <c r="C236" s="232" t="s">
        <v>94</v>
      </c>
      <c r="D236" s="236">
        <v>0.13400000000000001</v>
      </c>
      <c r="E236" s="248">
        <v>34.840000000000003</v>
      </c>
      <c r="F236" s="244">
        <f t="shared" si="42"/>
        <v>0.17420000000000002</v>
      </c>
      <c r="G236" s="244">
        <f>Input!I162*Output_2!D236</f>
        <v>1.0023200000000001</v>
      </c>
      <c r="H236" s="231">
        <f>'Bhume Rate 078-79'!F73</f>
        <v>2.75</v>
      </c>
      <c r="I236" s="244">
        <f t="shared" si="31"/>
        <v>37.770580000000002</v>
      </c>
      <c r="J236" s="257"/>
    </row>
    <row r="237" spans="1:10" ht="12.75" customHeight="1">
      <c r="A237" s="230"/>
      <c r="B237" s="242" t="s">
        <v>498</v>
      </c>
      <c r="C237" s="232" t="s">
        <v>94</v>
      </c>
      <c r="D237" s="236">
        <v>0.20200000000000001</v>
      </c>
      <c r="E237" s="248">
        <v>52.52</v>
      </c>
      <c r="F237" s="244">
        <f t="shared" si="42"/>
        <v>0.2626</v>
      </c>
      <c r="G237" s="244">
        <f>Input!I162*Output_2!D237</f>
        <v>1.5109600000000001</v>
      </c>
      <c r="H237" s="231">
        <f>H235</f>
        <v>2.75</v>
      </c>
      <c r="I237" s="244">
        <f t="shared" si="31"/>
        <v>56.937740000000005</v>
      </c>
      <c r="J237" s="257"/>
    </row>
    <row r="238" spans="1:10" ht="12.75" customHeight="1">
      <c r="A238" s="230"/>
      <c r="B238" s="242" t="s">
        <v>456</v>
      </c>
      <c r="C238" s="232" t="s">
        <v>94</v>
      </c>
      <c r="D238" s="236">
        <v>0.33400000000000002</v>
      </c>
      <c r="E238" s="248">
        <v>86.84</v>
      </c>
      <c r="F238" s="244">
        <f t="shared" si="42"/>
        <v>0.43420000000000003</v>
      </c>
      <c r="G238" s="244">
        <f>Input!I162*Output_2!D238</f>
        <v>2.4983200000000001</v>
      </c>
      <c r="H238" s="231">
        <f>'Bhume Rate 078-79'!F74</f>
        <v>3.25</v>
      </c>
      <c r="I238" s="244">
        <f t="shared" si="31"/>
        <v>95.393740000000008</v>
      </c>
      <c r="J238" s="257"/>
    </row>
    <row r="239" spans="1:10" ht="12.75" customHeight="1">
      <c r="A239" s="230"/>
      <c r="B239" s="242" t="s">
        <v>457</v>
      </c>
      <c r="C239" s="232" t="s">
        <v>94</v>
      </c>
      <c r="D239" s="236">
        <v>0.51400000000000001</v>
      </c>
      <c r="E239" s="248">
        <v>133.63999999999999</v>
      </c>
      <c r="F239" s="244">
        <f t="shared" si="42"/>
        <v>0.66819999999999991</v>
      </c>
      <c r="G239" s="244">
        <f>Input!I162*Output_2!D239</f>
        <v>3.8447200000000001</v>
      </c>
      <c r="H239" s="231">
        <f>'Bhume Rate 078-79'!F74</f>
        <v>3.25</v>
      </c>
      <c r="I239" s="244">
        <f t="shared" si="31"/>
        <v>146.80354</v>
      </c>
      <c r="J239" s="257"/>
    </row>
    <row r="240" spans="1:10" ht="12.75" customHeight="1">
      <c r="A240" s="230"/>
      <c r="B240" s="242" t="s">
        <v>458</v>
      </c>
      <c r="C240" s="232" t="s">
        <v>94</v>
      </c>
      <c r="D240" s="236">
        <v>0.79600000000000004</v>
      </c>
      <c r="E240" s="248">
        <v>206.96</v>
      </c>
      <c r="F240" s="244">
        <f t="shared" si="42"/>
        <v>1.0348000000000002</v>
      </c>
      <c r="G240" s="244">
        <f>Input!I162*Output_2!D240</f>
        <v>5.9540800000000003</v>
      </c>
      <c r="H240" s="231">
        <f>H238</f>
        <v>3.25</v>
      </c>
      <c r="I240" s="244">
        <f t="shared" si="31"/>
        <v>227.34556000000001</v>
      </c>
      <c r="J240" s="257"/>
    </row>
    <row r="241" spans="1:10" ht="12.75" customHeight="1">
      <c r="A241" s="230"/>
      <c r="B241" s="242" t="s">
        <v>459</v>
      </c>
      <c r="C241" s="232" t="s">
        <v>94</v>
      </c>
      <c r="D241" s="236">
        <v>0.22600000000000001</v>
      </c>
      <c r="E241" s="248">
        <v>58.76</v>
      </c>
      <c r="F241" s="244">
        <f t="shared" si="42"/>
        <v>0.29380000000000001</v>
      </c>
      <c r="G241" s="244">
        <f>Input!I162*Output_2!D241</f>
        <v>1.6904800000000002</v>
      </c>
      <c r="H241" s="231">
        <f>H238</f>
        <v>3.25</v>
      </c>
      <c r="I241" s="244">
        <f t="shared" si="31"/>
        <v>64.54786</v>
      </c>
      <c r="J241" s="257"/>
    </row>
    <row r="242" spans="1:10" ht="12.75" customHeight="1">
      <c r="A242" s="230"/>
      <c r="B242" s="242" t="s">
        <v>460</v>
      </c>
      <c r="C242" s="232" t="s">
        <v>94</v>
      </c>
      <c r="D242" s="236">
        <v>0.35</v>
      </c>
      <c r="E242" s="248">
        <v>91</v>
      </c>
      <c r="F242" s="244">
        <f t="shared" si="42"/>
        <v>0.45500000000000002</v>
      </c>
      <c r="G242" s="244">
        <f>Input!I162*Output_2!D242</f>
        <v>2.6179999999999999</v>
      </c>
      <c r="H242" s="231">
        <f>H238</f>
        <v>3.25</v>
      </c>
      <c r="I242" s="244">
        <f t="shared" si="31"/>
        <v>99.963499999999996</v>
      </c>
      <c r="J242" s="257"/>
    </row>
    <row r="243" spans="1:10" ht="12.75" customHeight="1">
      <c r="A243" s="230"/>
      <c r="B243" s="242" t="s">
        <v>461</v>
      </c>
      <c r="C243" s="232" t="s">
        <v>94</v>
      </c>
      <c r="D243" s="236">
        <v>0.54200000000000004</v>
      </c>
      <c r="E243" s="248">
        <v>140</v>
      </c>
      <c r="F243" s="244">
        <f t="shared" si="42"/>
        <v>0.70000000000000007</v>
      </c>
      <c r="G243" s="244">
        <f>Input!I162*Output_2!D243</f>
        <v>4.0541600000000004</v>
      </c>
      <c r="H243" s="231">
        <f>H238</f>
        <v>3.25</v>
      </c>
      <c r="I243" s="244">
        <f t="shared" si="31"/>
        <v>153.87602000000001</v>
      </c>
      <c r="J243" s="257"/>
    </row>
    <row r="244" spans="1:10" ht="12.75" customHeight="1">
      <c r="A244" s="230"/>
      <c r="B244" s="242" t="s">
        <v>462</v>
      </c>
      <c r="C244" s="232" t="s">
        <v>94</v>
      </c>
      <c r="D244" s="236">
        <v>0.85</v>
      </c>
      <c r="E244" s="248">
        <v>221</v>
      </c>
      <c r="F244" s="244">
        <f t="shared" si="42"/>
        <v>1.105</v>
      </c>
      <c r="G244" s="244">
        <f>Input!I162*Output_2!D244</f>
        <v>6.3580000000000005</v>
      </c>
      <c r="H244" s="231">
        <f>'Bhume Rate 078-79'!F75</f>
        <v>2.8</v>
      </c>
      <c r="I244" s="244">
        <f t="shared" si="31"/>
        <v>239.9074</v>
      </c>
      <c r="J244" s="257"/>
    </row>
    <row r="245" spans="1:10" ht="12.75" customHeight="1">
      <c r="A245" s="230"/>
      <c r="B245" s="242" t="s">
        <v>463</v>
      </c>
      <c r="C245" s="232" t="s">
        <v>94</v>
      </c>
      <c r="D245" s="236">
        <v>1.1919999999999999</v>
      </c>
      <c r="E245" s="248">
        <v>309.66000000000003</v>
      </c>
      <c r="F245" s="244">
        <f t="shared" si="42"/>
        <v>1.5483000000000002</v>
      </c>
      <c r="G245" s="244">
        <f>Input!I162*Output_2!D245</f>
        <v>8.9161599999999996</v>
      </c>
      <c r="H245" s="231">
        <f>H244</f>
        <v>2.8</v>
      </c>
      <c r="I245" s="244">
        <f t="shared" si="31"/>
        <v>336.17354800000004</v>
      </c>
      <c r="J245" s="257"/>
    </row>
    <row r="246" spans="1:10" ht="12.75" customHeight="1">
      <c r="A246" s="230"/>
      <c r="B246" s="242" t="s">
        <v>464</v>
      </c>
      <c r="C246" s="232" t="s">
        <v>94</v>
      </c>
      <c r="D246" s="236">
        <v>1.7150000000000001</v>
      </c>
      <c r="E246" s="248">
        <v>445.9</v>
      </c>
      <c r="F246" s="244">
        <f t="shared" si="42"/>
        <v>2.2294999999999998</v>
      </c>
      <c r="G246" s="244">
        <f>Input!I162*Output_2!D246</f>
        <v>12.828200000000001</v>
      </c>
      <c r="H246" s="231">
        <f>H245</f>
        <v>2.8</v>
      </c>
      <c r="I246" s="244">
        <f t="shared" si="31"/>
        <v>484.04845999999998</v>
      </c>
      <c r="J246" s="257"/>
    </row>
    <row r="247" spans="1:10" ht="12.75" customHeight="1">
      <c r="A247" s="230"/>
      <c r="B247" s="242" t="s">
        <v>465</v>
      </c>
      <c r="C247" s="232" t="s">
        <v>94</v>
      </c>
      <c r="D247" s="236">
        <v>2.5449999999999999</v>
      </c>
      <c r="E247" s="248">
        <v>638.04</v>
      </c>
      <c r="F247" s="244">
        <f t="shared" si="42"/>
        <v>3.1901999999999999</v>
      </c>
      <c r="G247" s="244">
        <f>Input!I162*Output_2!D247</f>
        <v>19.0366</v>
      </c>
      <c r="H247" s="231">
        <f>H246</f>
        <v>2.8</v>
      </c>
      <c r="I247" s="244">
        <f t="shared" si="31"/>
        <v>694.53267999999991</v>
      </c>
      <c r="J247" s="257"/>
    </row>
    <row r="248" spans="1:10" ht="12.75" customHeight="1">
      <c r="A248" s="230"/>
      <c r="B248" s="242" t="s">
        <v>467</v>
      </c>
      <c r="C248" s="232" t="s">
        <v>94</v>
      </c>
      <c r="D248" s="236">
        <v>0.251</v>
      </c>
      <c r="E248" s="248">
        <v>65.260000000000005</v>
      </c>
      <c r="F248" s="244">
        <f t="shared" si="42"/>
        <v>0.32630000000000003</v>
      </c>
      <c r="G248" s="244">
        <f>Input!I162*Output_2!D248</f>
        <v>1.87748</v>
      </c>
      <c r="H248" s="231">
        <f>H239</f>
        <v>3.25</v>
      </c>
      <c r="I248" s="244">
        <f t="shared" si="31"/>
        <v>71.688110000000009</v>
      </c>
      <c r="J248" s="257"/>
    </row>
    <row r="249" spans="1:10" ht="12.75" customHeight="1">
      <c r="A249" s="230"/>
      <c r="B249" s="242" t="s">
        <v>468</v>
      </c>
      <c r="C249" s="232" t="s">
        <v>94</v>
      </c>
      <c r="D249" s="236">
        <v>0.378</v>
      </c>
      <c r="E249" s="248">
        <v>98.28</v>
      </c>
      <c r="F249" s="244">
        <f t="shared" si="42"/>
        <v>0.4914</v>
      </c>
      <c r="G249" s="244">
        <f>Input!I162*Output_2!D249</f>
        <v>2.8274400000000002</v>
      </c>
      <c r="H249" s="231">
        <f>H240</f>
        <v>3.25</v>
      </c>
      <c r="I249" s="244">
        <f t="shared" si="31"/>
        <v>107.96058000000001</v>
      </c>
      <c r="J249" s="257"/>
    </row>
    <row r="250" spans="1:10" ht="12.75" customHeight="1">
      <c r="A250" s="230"/>
      <c r="B250" s="242" t="s">
        <v>469</v>
      </c>
      <c r="C250" s="232" t="s">
        <v>94</v>
      </c>
      <c r="D250" s="236">
        <v>0.58499999999999996</v>
      </c>
      <c r="E250" s="248">
        <v>152.1</v>
      </c>
      <c r="F250" s="244">
        <f t="shared" si="42"/>
        <v>0.76049999999999995</v>
      </c>
      <c r="G250" s="244">
        <f>Input!I162*Output_2!D250</f>
        <v>4.3757999999999999</v>
      </c>
      <c r="H250" s="231">
        <f>'Bhume Rate 078-79'!F75</f>
        <v>2.8</v>
      </c>
      <c r="I250" s="244">
        <f t="shared" si="31"/>
        <v>165.11274</v>
      </c>
      <c r="J250" s="257"/>
    </row>
    <row r="251" spans="1:10" ht="12.75" customHeight="1">
      <c r="A251" s="230"/>
      <c r="B251" s="242" t="s">
        <v>470</v>
      </c>
      <c r="C251" s="232" t="s">
        <v>94</v>
      </c>
      <c r="D251" s="236">
        <v>0.84599999999999997</v>
      </c>
      <c r="E251" s="248">
        <v>219.96</v>
      </c>
      <c r="F251" s="244">
        <f t="shared" si="42"/>
        <v>1.0998000000000001</v>
      </c>
      <c r="G251" s="244">
        <f>Input!I162*Output_2!D251</f>
        <v>6.3280799999999999</v>
      </c>
      <c r="H251" s="231">
        <f>H250</f>
        <v>2.8</v>
      </c>
      <c r="I251" s="244">
        <f t="shared" si="31"/>
        <v>238.778424</v>
      </c>
      <c r="J251" s="257"/>
    </row>
    <row r="252" spans="1:10" ht="12.75" customHeight="1">
      <c r="A252" s="230"/>
      <c r="B252" s="242" t="s">
        <v>471</v>
      </c>
      <c r="C252" s="232" t="s">
        <v>94</v>
      </c>
      <c r="D252" s="236">
        <v>1.22</v>
      </c>
      <c r="E252" s="248">
        <v>317.2</v>
      </c>
      <c r="F252" s="244">
        <f t="shared" si="42"/>
        <v>1.5860000000000001</v>
      </c>
      <c r="G252" s="244">
        <f>Input!I162*Output_2!D252</f>
        <v>9.1256000000000004</v>
      </c>
      <c r="H252" s="231">
        <f t="shared" ref="H252:H267" si="43">H251</f>
        <v>2.8</v>
      </c>
      <c r="I252" s="244">
        <f t="shared" si="31"/>
        <v>344.33767999999998</v>
      </c>
      <c r="J252" s="257"/>
    </row>
    <row r="253" spans="1:10" ht="12.75" customHeight="1">
      <c r="A253" s="230"/>
      <c r="B253" s="242" t="s">
        <v>466</v>
      </c>
      <c r="C253" s="232" t="s">
        <v>94</v>
      </c>
      <c r="D253" s="236">
        <v>1.7030000000000001</v>
      </c>
      <c r="E253" s="248">
        <v>442.78</v>
      </c>
      <c r="F253" s="244">
        <f t="shared" si="42"/>
        <v>2.2138999999999998</v>
      </c>
      <c r="G253" s="244">
        <f>Input!I162*Output_2!D253</f>
        <v>12.738440000000001</v>
      </c>
      <c r="H253" s="231">
        <f t="shared" si="43"/>
        <v>2.8</v>
      </c>
      <c r="I253" s="244">
        <f t="shared" ref="I253:I316" si="44">(G253*H253)+F253+E253</f>
        <v>480.66153199999997</v>
      </c>
      <c r="J253" s="257"/>
    </row>
    <row r="254" spans="1:10" ht="12.75" customHeight="1">
      <c r="A254" s="230"/>
      <c r="B254" s="242" t="s">
        <v>472</v>
      </c>
      <c r="C254" s="232" t="s">
        <v>94</v>
      </c>
      <c r="D254" s="236">
        <v>2.2890000000000001</v>
      </c>
      <c r="E254" s="248">
        <v>595.14</v>
      </c>
      <c r="F254" s="244">
        <f t="shared" si="42"/>
        <v>2.9756999999999998</v>
      </c>
      <c r="G254" s="244">
        <f>Input!I162*Output_2!D254</f>
        <v>17.121720000000003</v>
      </c>
      <c r="H254" s="231">
        <f t="shared" si="43"/>
        <v>2.8</v>
      </c>
      <c r="I254" s="244">
        <f t="shared" si="44"/>
        <v>646.05651599999999</v>
      </c>
      <c r="J254" s="257"/>
    </row>
    <row r="255" spans="1:10" ht="12.75" customHeight="1">
      <c r="A255" s="230"/>
      <c r="B255" s="242" t="s">
        <v>473</v>
      </c>
      <c r="C255" s="232" t="s">
        <v>94</v>
      </c>
      <c r="D255" s="236">
        <v>2.9009999999999998</v>
      </c>
      <c r="E255" s="248">
        <v>754.26</v>
      </c>
      <c r="F255" s="244">
        <f t="shared" si="42"/>
        <v>3.7713000000000001</v>
      </c>
      <c r="G255" s="244">
        <f>Input!I162*Output_2!D255</f>
        <v>21.699480000000001</v>
      </c>
      <c r="H255" s="231">
        <f t="shared" si="43"/>
        <v>2.8</v>
      </c>
      <c r="I255" s="244">
        <f t="shared" si="44"/>
        <v>818.78984400000002</v>
      </c>
      <c r="J255" s="257"/>
    </row>
    <row r="256" spans="1:10" ht="12.75" customHeight="1">
      <c r="A256" s="230"/>
      <c r="B256" s="242" t="s">
        <v>474</v>
      </c>
      <c r="C256" s="232" t="s">
        <v>94</v>
      </c>
      <c r="D256" s="236">
        <v>3.7730000000000001</v>
      </c>
      <c r="E256" s="248">
        <v>980.98</v>
      </c>
      <c r="F256" s="244">
        <f t="shared" si="42"/>
        <v>4.9049000000000005</v>
      </c>
      <c r="G256" s="244">
        <f>Input!I162*Output_2!D256</f>
        <v>28.222040000000003</v>
      </c>
      <c r="H256" s="231">
        <f t="shared" si="43"/>
        <v>2.8</v>
      </c>
      <c r="I256" s="244">
        <f t="shared" si="44"/>
        <v>1064.906612</v>
      </c>
      <c r="J256" s="257"/>
    </row>
    <row r="257" spans="1:10" ht="12.75" customHeight="1">
      <c r="A257" s="230"/>
      <c r="B257" s="242" t="s">
        <v>475</v>
      </c>
      <c r="C257" s="232" t="s">
        <v>94</v>
      </c>
      <c r="D257" s="236">
        <v>4.7619999999999996</v>
      </c>
      <c r="E257" s="248">
        <v>1238.1199999999999</v>
      </c>
      <c r="F257" s="244">
        <f t="shared" si="42"/>
        <v>6.1905999999999999</v>
      </c>
      <c r="G257" s="244">
        <f>Input!I162*Output_2!D257</f>
        <v>35.619759999999999</v>
      </c>
      <c r="H257" s="231">
        <f t="shared" si="43"/>
        <v>2.8</v>
      </c>
      <c r="I257" s="244">
        <f t="shared" si="44"/>
        <v>1344.045928</v>
      </c>
      <c r="J257" s="257"/>
    </row>
    <row r="258" spans="1:10" ht="12.75" customHeight="1">
      <c r="A258" s="230"/>
      <c r="B258" s="242" t="s">
        <v>486</v>
      </c>
      <c r="C258" s="232" t="s">
        <v>94</v>
      </c>
      <c r="D258" s="236">
        <v>5.89</v>
      </c>
      <c r="E258" s="248">
        <v>1531.4</v>
      </c>
      <c r="F258" s="244">
        <f t="shared" si="42"/>
        <v>7.6570000000000009</v>
      </c>
      <c r="G258" s="244">
        <f>Input!I162*Output_2!D258</f>
        <v>44.057200000000002</v>
      </c>
      <c r="H258" s="231">
        <f t="shared" si="43"/>
        <v>2.8</v>
      </c>
      <c r="I258" s="244">
        <f t="shared" si="44"/>
        <v>1662.41716</v>
      </c>
      <c r="J258" s="257"/>
    </row>
    <row r="259" spans="1:10" ht="12.75" customHeight="1">
      <c r="A259" s="230"/>
      <c r="B259" s="242" t="s">
        <v>488</v>
      </c>
      <c r="C259" s="232" t="s">
        <v>94</v>
      </c>
      <c r="D259" s="236">
        <v>0.40300000000000002</v>
      </c>
      <c r="E259" s="248">
        <f t="shared" ref="E259:E262" si="45">250*D259</f>
        <v>100.75</v>
      </c>
      <c r="F259" s="244">
        <f t="shared" si="42"/>
        <v>0.50375000000000003</v>
      </c>
      <c r="G259" s="244">
        <f>Input!I162*Output_2!D259</f>
        <v>3.0144400000000005</v>
      </c>
      <c r="H259" s="231">
        <f t="shared" si="43"/>
        <v>2.8</v>
      </c>
      <c r="I259" s="244">
        <f t="shared" si="44"/>
        <v>109.694182</v>
      </c>
      <c r="J259" s="257"/>
    </row>
    <row r="260" spans="1:10" ht="12.75" customHeight="1">
      <c r="A260" s="230"/>
      <c r="B260" s="242" t="s">
        <v>489</v>
      </c>
      <c r="C260" s="232" t="s">
        <v>94</v>
      </c>
      <c r="D260" s="236">
        <v>0.55700000000000005</v>
      </c>
      <c r="E260" s="248">
        <f t="shared" si="45"/>
        <v>139.25</v>
      </c>
      <c r="F260" s="244">
        <f t="shared" si="42"/>
        <v>0.69625000000000004</v>
      </c>
      <c r="G260" s="244">
        <f>Input!I162*Output_2!D260</f>
        <v>4.166360000000001</v>
      </c>
      <c r="H260" s="231">
        <f t="shared" si="43"/>
        <v>2.8</v>
      </c>
      <c r="I260" s="244">
        <f t="shared" si="44"/>
        <v>151.61205799999999</v>
      </c>
      <c r="J260" s="257"/>
    </row>
    <row r="261" spans="1:10" ht="12.75" customHeight="1">
      <c r="A261" s="230"/>
      <c r="B261" s="242" t="s">
        <v>490</v>
      </c>
      <c r="C261" s="232" t="s">
        <v>94</v>
      </c>
      <c r="D261" s="236">
        <v>0.79900000000000004</v>
      </c>
      <c r="E261" s="248">
        <f t="shared" si="45"/>
        <v>199.75</v>
      </c>
      <c r="F261" s="244">
        <f t="shared" si="42"/>
        <v>0.99875000000000003</v>
      </c>
      <c r="G261" s="244">
        <f>Input!I162*Output_2!D261</f>
        <v>5.9765200000000007</v>
      </c>
      <c r="H261" s="231">
        <f t="shared" si="43"/>
        <v>2.8</v>
      </c>
      <c r="I261" s="244">
        <f t="shared" si="44"/>
        <v>217.48300599999999</v>
      </c>
      <c r="J261" s="257"/>
    </row>
    <row r="262" spans="1:10" ht="12.75" customHeight="1">
      <c r="A262" s="230"/>
      <c r="B262" s="242" t="s">
        <v>491</v>
      </c>
      <c r="C262" s="232" t="s">
        <v>94</v>
      </c>
      <c r="D262" s="236">
        <v>1.1850000000000001</v>
      </c>
      <c r="E262" s="248">
        <f t="shared" si="45"/>
        <v>296.25</v>
      </c>
      <c r="F262" s="244">
        <f t="shared" si="42"/>
        <v>1.48125</v>
      </c>
      <c r="G262" s="244">
        <f>Input!I162*Output_2!D262</f>
        <v>8.8638000000000012</v>
      </c>
      <c r="H262" s="231">
        <f t="shared" si="43"/>
        <v>2.8</v>
      </c>
      <c r="I262" s="244">
        <f t="shared" si="44"/>
        <v>322.54989</v>
      </c>
      <c r="J262" s="257"/>
    </row>
    <row r="263" spans="1:10" ht="12.75" customHeight="1">
      <c r="A263" s="230"/>
      <c r="B263" s="242" t="s">
        <v>492</v>
      </c>
      <c r="C263" s="232" t="s">
        <v>94</v>
      </c>
      <c r="D263" s="236">
        <v>1.53</v>
      </c>
      <c r="E263" s="248">
        <v>397.8</v>
      </c>
      <c r="F263" s="244">
        <f t="shared" si="42"/>
        <v>1.9890000000000001</v>
      </c>
      <c r="G263" s="244">
        <f>Input!I162*Output_2!D263</f>
        <v>11.444400000000002</v>
      </c>
      <c r="H263" s="231">
        <f t="shared" si="43"/>
        <v>2.8</v>
      </c>
      <c r="I263" s="244">
        <f t="shared" si="44"/>
        <v>431.83332000000001</v>
      </c>
      <c r="J263" s="257"/>
    </row>
    <row r="264" spans="1:10" ht="12.75" customHeight="1">
      <c r="A264" s="230"/>
      <c r="B264" s="242" t="s">
        <v>493</v>
      </c>
      <c r="C264" s="232" t="s">
        <v>94</v>
      </c>
      <c r="D264" s="236">
        <v>1.897</v>
      </c>
      <c r="E264" s="248">
        <v>493.22</v>
      </c>
      <c r="F264" s="244">
        <f t="shared" si="42"/>
        <v>2.4661000000000004</v>
      </c>
      <c r="G264" s="244">
        <f>Input!I162*Output_2!D264</f>
        <v>14.18956</v>
      </c>
      <c r="H264" s="231">
        <f t="shared" si="43"/>
        <v>2.8</v>
      </c>
      <c r="I264" s="244">
        <f t="shared" si="44"/>
        <v>535.41686800000002</v>
      </c>
      <c r="J264" s="257"/>
    </row>
    <row r="265" spans="1:10" ht="12.75" customHeight="1">
      <c r="A265" s="230"/>
      <c r="B265" s="242" t="s">
        <v>494</v>
      </c>
      <c r="C265" s="232" t="s">
        <v>94</v>
      </c>
      <c r="D265" s="236">
        <v>2.4529999999999998</v>
      </c>
      <c r="E265" s="248">
        <v>637.78</v>
      </c>
      <c r="F265" s="244">
        <f t="shared" si="42"/>
        <v>3.1888999999999998</v>
      </c>
      <c r="G265" s="244">
        <f>Input!I162*Output_2!D265</f>
        <v>18.34844</v>
      </c>
      <c r="H265" s="231">
        <f t="shared" si="43"/>
        <v>2.8</v>
      </c>
      <c r="I265" s="244">
        <f t="shared" si="44"/>
        <v>692.34453199999996</v>
      </c>
      <c r="J265" s="257"/>
    </row>
    <row r="266" spans="1:10" ht="12.75" customHeight="1">
      <c r="A266" s="230"/>
      <c r="B266" s="242" t="s">
        <v>495</v>
      </c>
      <c r="C266" s="232" t="s">
        <v>94</v>
      </c>
      <c r="D266" s="236">
        <v>3.1480000000000001</v>
      </c>
      <c r="E266" s="248">
        <v>818.48</v>
      </c>
      <c r="F266" s="244">
        <f t="shared" si="42"/>
        <v>4.0924000000000005</v>
      </c>
      <c r="G266" s="244">
        <f>Input!I162*Output_2!D266</f>
        <v>23.547040000000003</v>
      </c>
      <c r="H266" s="231">
        <f t="shared" si="43"/>
        <v>2.8</v>
      </c>
      <c r="I266" s="244">
        <f t="shared" si="44"/>
        <v>888.50411200000008</v>
      </c>
      <c r="J266" s="257"/>
    </row>
    <row r="267" spans="1:10" ht="12.75" customHeight="1">
      <c r="A267" s="230"/>
      <c r="B267" s="242" t="s">
        <v>487</v>
      </c>
      <c r="C267" s="232" t="s">
        <v>94</v>
      </c>
      <c r="D267" s="236">
        <v>3.875</v>
      </c>
      <c r="E267" s="248">
        <v>1007.5</v>
      </c>
      <c r="F267" s="244">
        <f t="shared" si="42"/>
        <v>5.0375000000000005</v>
      </c>
      <c r="G267" s="244">
        <f>Input!I162*Output_2!D267</f>
        <v>28.985000000000003</v>
      </c>
      <c r="H267" s="231">
        <f t="shared" si="43"/>
        <v>2.8</v>
      </c>
      <c r="I267" s="244">
        <f t="shared" si="44"/>
        <v>1093.6955</v>
      </c>
      <c r="J267" s="257"/>
    </row>
    <row r="268" spans="1:10">
      <c r="A268" s="230"/>
      <c r="B268" s="228" t="s">
        <v>810</v>
      </c>
      <c r="C268" s="232" t="s">
        <v>175</v>
      </c>
      <c r="D268" s="232">
        <v>1</v>
      </c>
      <c r="E268" s="248">
        <v>10</v>
      </c>
      <c r="F268" s="244">
        <f t="shared" si="42"/>
        <v>0.05</v>
      </c>
      <c r="G268" s="244">
        <f>Input!I162*Output_2!D268</f>
        <v>7.48</v>
      </c>
      <c r="H268" s="248">
        <v>1</v>
      </c>
      <c r="I268" s="244">
        <f>(G268*H268)+F268+E268</f>
        <v>17.53</v>
      </c>
      <c r="J268" s="257"/>
    </row>
    <row r="269" spans="1:10" s="225" customFormat="1" ht="12.75" customHeight="1">
      <c r="A269" s="237">
        <v>22</v>
      </c>
      <c r="B269" s="240" t="s">
        <v>795</v>
      </c>
      <c r="C269" s="240"/>
      <c r="D269" s="240"/>
      <c r="E269" s="241"/>
      <c r="F269" s="240"/>
      <c r="G269" s="240"/>
      <c r="H269" s="241"/>
      <c r="I269" s="244"/>
      <c r="J269" s="240"/>
    </row>
    <row r="270" spans="1:10" s="225" customFormat="1">
      <c r="A270" s="230"/>
      <c r="B270" s="242" t="s">
        <v>945</v>
      </c>
      <c r="C270" s="232" t="s">
        <v>175</v>
      </c>
      <c r="D270" s="236">
        <v>1</v>
      </c>
      <c r="E270" s="248">
        <v>124.87</v>
      </c>
      <c r="F270" s="244">
        <f>'Bhume Rate 078-79'!H102/100</f>
        <v>0.72</v>
      </c>
      <c r="G270" s="244">
        <f>G268*0.78</f>
        <v>5.8344000000000005</v>
      </c>
      <c r="H270" s="231">
        <v>2.5</v>
      </c>
      <c r="I270" s="244">
        <f>(G270*H270)+F270+E270</f>
        <v>140.17600000000002</v>
      </c>
      <c r="J270" s="236"/>
    </row>
    <row r="271" spans="1:10" s="225" customFormat="1">
      <c r="A271" s="230"/>
      <c r="B271" s="242" t="s">
        <v>946</v>
      </c>
      <c r="C271" s="232" t="s">
        <v>175</v>
      </c>
      <c r="D271" s="236">
        <v>1</v>
      </c>
      <c r="E271" s="248">
        <v>144.08000000000001</v>
      </c>
      <c r="F271" s="244">
        <f>F270</f>
        <v>0.72</v>
      </c>
      <c r="G271" s="244">
        <f>G270*0.86</f>
        <v>5.0175840000000003</v>
      </c>
      <c r="H271" s="231">
        <f>H270</f>
        <v>2.5</v>
      </c>
      <c r="I271" s="244">
        <f t="shared" si="44"/>
        <v>157.34396000000001</v>
      </c>
      <c r="J271" s="236"/>
    </row>
    <row r="272" spans="1:10" s="225" customFormat="1">
      <c r="A272" s="230"/>
      <c r="B272" s="242" t="s">
        <v>947</v>
      </c>
      <c r="C272" s="232" t="s">
        <v>175</v>
      </c>
      <c r="D272" s="236">
        <v>1</v>
      </c>
      <c r="E272" s="248">
        <v>124.87</v>
      </c>
      <c r="F272" s="244">
        <f>F271</f>
        <v>0.72</v>
      </c>
      <c r="G272" s="244">
        <f>G270</f>
        <v>5.8344000000000005</v>
      </c>
      <c r="H272" s="231">
        <f>H270</f>
        <v>2.5</v>
      </c>
      <c r="I272" s="244">
        <f t="shared" si="44"/>
        <v>140.17600000000002</v>
      </c>
      <c r="J272" s="236"/>
    </row>
    <row r="273" spans="1:13" ht="12.75" customHeight="1">
      <c r="A273" s="237">
        <v>23</v>
      </c>
      <c r="B273" s="240" t="s">
        <v>1138</v>
      </c>
      <c r="C273" s="240"/>
      <c r="D273" s="240"/>
      <c r="E273" s="241"/>
      <c r="F273" s="240"/>
      <c r="G273" s="240"/>
      <c r="H273" s="240"/>
      <c r="I273" s="244"/>
      <c r="J273" s="240"/>
    </row>
    <row r="274" spans="1:13">
      <c r="A274" s="230"/>
      <c r="B274" s="242" t="s">
        <v>1134</v>
      </c>
      <c r="C274" s="232" t="s">
        <v>903</v>
      </c>
      <c r="D274" s="236"/>
      <c r="E274" s="248">
        <v>3380</v>
      </c>
      <c r="F274" s="244">
        <f t="shared" ref="F274:F337" si="46">E274*0.005</f>
        <v>16.899999999999999</v>
      </c>
      <c r="G274" s="236">
        <f>E274*30%</f>
        <v>1014</v>
      </c>
      <c r="H274" s="257">
        <v>1.25</v>
      </c>
      <c r="I274" s="244">
        <f>(G274*H274)+F274+E274</f>
        <v>4664.3999999999996</v>
      </c>
      <c r="J274" s="236"/>
    </row>
    <row r="275" spans="1:13">
      <c r="A275" s="230"/>
      <c r="B275" s="242" t="s">
        <v>1135</v>
      </c>
      <c r="C275" s="232" t="s">
        <v>903</v>
      </c>
      <c r="D275" s="236"/>
      <c r="E275" s="248">
        <v>4840</v>
      </c>
      <c r="F275" s="244">
        <f t="shared" si="46"/>
        <v>24.2</v>
      </c>
      <c r="G275" s="236">
        <f>E275*30%</f>
        <v>1452</v>
      </c>
      <c r="H275" s="257">
        <v>1.25</v>
      </c>
      <c r="I275" s="244">
        <f t="shared" si="44"/>
        <v>6679.2</v>
      </c>
      <c r="J275" s="236"/>
    </row>
    <row r="276" spans="1:13">
      <c r="A276" s="230"/>
      <c r="B276" s="242" t="s">
        <v>1136</v>
      </c>
      <c r="C276" s="232" t="s">
        <v>903</v>
      </c>
      <c r="D276" s="236"/>
      <c r="E276" s="248">
        <v>6650</v>
      </c>
      <c r="F276" s="244">
        <f t="shared" si="46"/>
        <v>33.25</v>
      </c>
      <c r="G276" s="236">
        <f>E276*30%</f>
        <v>1995</v>
      </c>
      <c r="H276" s="257">
        <v>1.25</v>
      </c>
      <c r="I276" s="244">
        <f t="shared" si="44"/>
        <v>9177</v>
      </c>
      <c r="J276" s="236"/>
    </row>
    <row r="277" spans="1:13">
      <c r="A277" s="230"/>
      <c r="B277" s="242" t="s">
        <v>1137</v>
      </c>
      <c r="C277" s="232" t="s">
        <v>903</v>
      </c>
      <c r="D277" s="236"/>
      <c r="E277" s="248">
        <v>11500</v>
      </c>
      <c r="F277" s="244">
        <f t="shared" si="46"/>
        <v>57.5</v>
      </c>
      <c r="G277" s="236">
        <f>E277*30%</f>
        <v>3450</v>
      </c>
      <c r="H277" s="257">
        <v>1.25</v>
      </c>
      <c r="I277" s="244">
        <f t="shared" si="44"/>
        <v>15870</v>
      </c>
      <c r="J277" s="236"/>
      <c r="K277" s="222"/>
      <c r="M277" s="222"/>
    </row>
    <row r="278" spans="1:13" s="225" customFormat="1" ht="12.75" customHeight="1">
      <c r="A278" s="237">
        <v>24</v>
      </c>
      <c r="B278" s="240" t="s">
        <v>1352</v>
      </c>
      <c r="C278" s="240"/>
      <c r="D278" s="240"/>
      <c r="E278" s="241"/>
      <c r="F278" s="244"/>
      <c r="G278" s="240"/>
      <c r="H278" s="240"/>
      <c r="I278" s="244"/>
      <c r="J278" s="240"/>
    </row>
    <row r="279" spans="1:13">
      <c r="A279" s="230"/>
      <c r="B279" s="242" t="s">
        <v>1193</v>
      </c>
      <c r="C279" s="232" t="s">
        <v>903</v>
      </c>
      <c r="D279" s="236"/>
      <c r="E279" s="248">
        <v>858</v>
      </c>
      <c r="F279" s="244">
        <f t="shared" si="46"/>
        <v>4.29</v>
      </c>
      <c r="G279" s="257">
        <f>E279*6%</f>
        <v>51.48</v>
      </c>
      <c r="H279" s="257">
        <f>H217</f>
        <v>2.25</v>
      </c>
      <c r="I279" s="244">
        <f t="shared" si="44"/>
        <v>978.12</v>
      </c>
      <c r="J279" s="236"/>
    </row>
    <row r="280" spans="1:13">
      <c r="A280" s="230"/>
      <c r="B280" s="242" t="s">
        <v>1194</v>
      </c>
      <c r="C280" s="232" t="s">
        <v>903</v>
      </c>
      <c r="D280" s="236"/>
      <c r="E280" s="248">
        <v>1315</v>
      </c>
      <c r="F280" s="244">
        <f t="shared" si="46"/>
        <v>6.5750000000000002</v>
      </c>
      <c r="G280" s="257">
        <f t="shared" ref="G280:G283" si="47">E280*6%</f>
        <v>78.899999999999991</v>
      </c>
      <c r="H280" s="257">
        <f>H279</f>
        <v>2.25</v>
      </c>
      <c r="I280" s="244">
        <f t="shared" si="44"/>
        <v>1499.1</v>
      </c>
      <c r="J280" s="236"/>
    </row>
    <row r="281" spans="1:13">
      <c r="A281" s="230"/>
      <c r="B281" s="242" t="s">
        <v>1195</v>
      </c>
      <c r="C281" s="232" t="s">
        <v>903</v>
      </c>
      <c r="D281" s="236"/>
      <c r="E281" s="248">
        <v>1409</v>
      </c>
      <c r="F281" s="244">
        <f t="shared" si="46"/>
        <v>7.0449999999999999</v>
      </c>
      <c r="G281" s="257">
        <f t="shared" si="47"/>
        <v>84.539999999999992</v>
      </c>
      <c r="H281" s="257">
        <f t="shared" ref="H281:H283" si="48">H280</f>
        <v>2.25</v>
      </c>
      <c r="I281" s="244">
        <f t="shared" si="44"/>
        <v>1606.26</v>
      </c>
      <c r="J281" s="236"/>
    </row>
    <row r="282" spans="1:13">
      <c r="A282" s="230"/>
      <c r="B282" s="242" t="s">
        <v>1197</v>
      </c>
      <c r="C282" s="232" t="s">
        <v>903</v>
      </c>
      <c r="D282" s="236"/>
      <c r="E282" s="248">
        <v>1700</v>
      </c>
      <c r="F282" s="244">
        <f t="shared" si="46"/>
        <v>8.5</v>
      </c>
      <c r="G282" s="257">
        <f t="shared" si="47"/>
        <v>102</v>
      </c>
      <c r="H282" s="257">
        <f t="shared" si="48"/>
        <v>2.25</v>
      </c>
      <c r="I282" s="244">
        <f t="shared" si="44"/>
        <v>1938</v>
      </c>
      <c r="J282" s="236"/>
    </row>
    <row r="283" spans="1:13">
      <c r="A283" s="230"/>
      <c r="B283" s="242" t="s">
        <v>1196</v>
      </c>
      <c r="C283" s="232" t="s">
        <v>903</v>
      </c>
      <c r="D283" s="236"/>
      <c r="E283" s="248">
        <v>2390</v>
      </c>
      <c r="F283" s="244">
        <f t="shared" si="46"/>
        <v>11.950000000000001</v>
      </c>
      <c r="G283" s="257">
        <f t="shared" si="47"/>
        <v>143.4</v>
      </c>
      <c r="H283" s="257">
        <f t="shared" si="48"/>
        <v>2.25</v>
      </c>
      <c r="I283" s="244">
        <f t="shared" si="44"/>
        <v>2724.6</v>
      </c>
      <c r="J283" s="236"/>
    </row>
    <row r="284" spans="1:13">
      <c r="A284" s="237">
        <v>25</v>
      </c>
      <c r="B284" s="240" t="s">
        <v>1353</v>
      </c>
      <c r="C284" s="240"/>
      <c r="D284" s="240"/>
      <c r="E284" s="241"/>
      <c r="F284" s="244"/>
      <c r="G284" s="240"/>
      <c r="H284" s="240"/>
      <c r="I284" s="244"/>
      <c r="J284" s="240"/>
    </row>
    <row r="285" spans="1:13" ht="25.5">
      <c r="A285" s="230"/>
      <c r="B285" s="243" t="s">
        <v>1354</v>
      </c>
      <c r="C285" s="232"/>
      <c r="D285" s="236"/>
      <c r="E285" s="248"/>
      <c r="F285" s="244"/>
      <c r="G285" s="244"/>
      <c r="H285" s="244"/>
      <c r="I285" s="244"/>
      <c r="J285" s="236"/>
    </row>
    <row r="286" spans="1:13">
      <c r="A286" s="230"/>
      <c r="B286" s="242" t="s">
        <v>1355</v>
      </c>
      <c r="C286" s="232" t="s">
        <v>903</v>
      </c>
      <c r="D286" s="236"/>
      <c r="E286" s="248">
        <v>181</v>
      </c>
      <c r="F286" s="244">
        <f t="shared" si="46"/>
        <v>0.90500000000000003</v>
      </c>
      <c r="G286" s="244">
        <f>E286*6%</f>
        <v>10.86</v>
      </c>
      <c r="H286" s="244">
        <f>H283</f>
        <v>2.25</v>
      </c>
      <c r="I286" s="244">
        <f t="shared" si="44"/>
        <v>206.34</v>
      </c>
      <c r="J286" s="236"/>
    </row>
    <row r="287" spans="1:13">
      <c r="A287" s="230"/>
      <c r="B287" s="242" t="s">
        <v>1356</v>
      </c>
      <c r="C287" s="232" t="s">
        <v>903</v>
      </c>
      <c r="D287" s="236"/>
      <c r="E287" s="248">
        <v>227</v>
      </c>
      <c r="F287" s="244">
        <f t="shared" si="46"/>
        <v>1.135</v>
      </c>
      <c r="G287" s="244">
        <f t="shared" ref="G287:G350" si="49">E287*6%</f>
        <v>13.62</v>
      </c>
      <c r="H287" s="244">
        <f>H286</f>
        <v>2.25</v>
      </c>
      <c r="I287" s="244">
        <f t="shared" si="44"/>
        <v>258.77999999999997</v>
      </c>
      <c r="J287" s="236"/>
    </row>
    <row r="288" spans="1:13">
      <c r="A288" s="237"/>
      <c r="B288" s="242" t="s">
        <v>1357</v>
      </c>
      <c r="C288" s="232" t="s">
        <v>903</v>
      </c>
      <c r="D288" s="240"/>
      <c r="E288" s="248">
        <v>346</v>
      </c>
      <c r="F288" s="244">
        <f t="shared" si="46"/>
        <v>1.73</v>
      </c>
      <c r="G288" s="244">
        <f t="shared" si="49"/>
        <v>20.759999999999998</v>
      </c>
      <c r="H288" s="244">
        <f t="shared" ref="H288:H351" si="50">H287</f>
        <v>2.25</v>
      </c>
      <c r="I288" s="244">
        <f t="shared" si="44"/>
        <v>394.44</v>
      </c>
      <c r="J288" s="240"/>
    </row>
    <row r="289" spans="1:10">
      <c r="A289" s="230"/>
      <c r="B289" s="242" t="s">
        <v>1358</v>
      </c>
      <c r="C289" s="232" t="s">
        <v>903</v>
      </c>
      <c r="D289" s="236"/>
      <c r="E289" s="248">
        <v>450</v>
      </c>
      <c r="F289" s="244">
        <f t="shared" si="46"/>
        <v>2.25</v>
      </c>
      <c r="G289" s="244">
        <f t="shared" si="49"/>
        <v>27</v>
      </c>
      <c r="H289" s="244">
        <f t="shared" si="50"/>
        <v>2.25</v>
      </c>
      <c r="I289" s="244">
        <f t="shared" si="44"/>
        <v>513</v>
      </c>
      <c r="J289" s="236"/>
    </row>
    <row r="290" spans="1:10">
      <c r="A290" s="230"/>
      <c r="B290" s="242" t="s">
        <v>1359</v>
      </c>
      <c r="C290" s="232" t="s">
        <v>903</v>
      </c>
      <c r="D290" s="236"/>
      <c r="E290" s="248">
        <v>509</v>
      </c>
      <c r="F290" s="244">
        <f t="shared" si="46"/>
        <v>2.5449999999999999</v>
      </c>
      <c r="G290" s="244">
        <f t="shared" si="49"/>
        <v>30.54</v>
      </c>
      <c r="H290" s="244">
        <f t="shared" si="50"/>
        <v>2.25</v>
      </c>
      <c r="I290" s="244">
        <f t="shared" si="44"/>
        <v>580.26</v>
      </c>
      <c r="J290" s="236"/>
    </row>
    <row r="291" spans="1:10">
      <c r="A291" s="230"/>
      <c r="B291" s="242" t="s">
        <v>1360</v>
      </c>
      <c r="C291" s="232" t="s">
        <v>903</v>
      </c>
      <c r="D291" s="236"/>
      <c r="E291" s="248">
        <v>693</v>
      </c>
      <c r="F291" s="244">
        <f t="shared" si="46"/>
        <v>3.4649999999999999</v>
      </c>
      <c r="G291" s="244">
        <f t="shared" si="49"/>
        <v>41.58</v>
      </c>
      <c r="H291" s="244">
        <f t="shared" si="50"/>
        <v>2.25</v>
      </c>
      <c r="I291" s="244">
        <f t="shared" si="44"/>
        <v>790.02</v>
      </c>
      <c r="J291" s="236"/>
    </row>
    <row r="292" spans="1:10">
      <c r="A292" s="230"/>
      <c r="B292" s="242" t="s">
        <v>1361</v>
      </c>
      <c r="C292" s="232" t="s">
        <v>903</v>
      </c>
      <c r="D292" s="236"/>
      <c r="E292" s="248">
        <v>884</v>
      </c>
      <c r="F292" s="244">
        <f t="shared" si="46"/>
        <v>4.42</v>
      </c>
      <c r="G292" s="244">
        <f t="shared" si="49"/>
        <v>53.04</v>
      </c>
      <c r="H292" s="244">
        <f t="shared" si="50"/>
        <v>2.25</v>
      </c>
      <c r="I292" s="244">
        <f t="shared" si="44"/>
        <v>1007.76</v>
      </c>
      <c r="J292" s="236"/>
    </row>
    <row r="293" spans="1:10">
      <c r="A293" s="237"/>
      <c r="B293" s="242" t="s">
        <v>1362</v>
      </c>
      <c r="C293" s="232" t="s">
        <v>903</v>
      </c>
      <c r="D293" s="240"/>
      <c r="E293" s="248">
        <v>1133</v>
      </c>
      <c r="F293" s="244">
        <f t="shared" si="46"/>
        <v>5.665</v>
      </c>
      <c r="G293" s="244">
        <f t="shared" si="49"/>
        <v>67.98</v>
      </c>
      <c r="H293" s="244">
        <f t="shared" si="50"/>
        <v>2.25</v>
      </c>
      <c r="I293" s="244">
        <f t="shared" si="44"/>
        <v>1291.6199999999999</v>
      </c>
      <c r="J293" s="240"/>
    </row>
    <row r="294" spans="1:10">
      <c r="A294" s="230"/>
      <c r="B294" s="242" t="s">
        <v>1363</v>
      </c>
      <c r="C294" s="232" t="s">
        <v>903</v>
      </c>
      <c r="D294" s="236"/>
      <c r="E294" s="248">
        <v>1691</v>
      </c>
      <c r="F294" s="244">
        <f t="shared" si="46"/>
        <v>8.4550000000000001</v>
      </c>
      <c r="G294" s="244">
        <f t="shared" si="49"/>
        <v>101.46</v>
      </c>
      <c r="H294" s="244">
        <f t="shared" si="50"/>
        <v>2.25</v>
      </c>
      <c r="I294" s="244">
        <f t="shared" si="44"/>
        <v>1927.74</v>
      </c>
      <c r="J294" s="236"/>
    </row>
    <row r="295" spans="1:10">
      <c r="A295" s="230"/>
      <c r="B295" s="242" t="s">
        <v>1364</v>
      </c>
      <c r="C295" s="232" t="s">
        <v>903</v>
      </c>
      <c r="D295" s="236"/>
      <c r="E295" s="248">
        <v>2216</v>
      </c>
      <c r="F295" s="244">
        <f t="shared" si="46"/>
        <v>11.08</v>
      </c>
      <c r="G295" s="244">
        <f t="shared" si="49"/>
        <v>132.96</v>
      </c>
      <c r="H295" s="244">
        <f t="shared" si="50"/>
        <v>2.25</v>
      </c>
      <c r="I295" s="244">
        <f t="shared" si="44"/>
        <v>2526.2399999999998</v>
      </c>
      <c r="J295" s="236"/>
    </row>
    <row r="296" spans="1:10">
      <c r="A296" s="230"/>
      <c r="B296" s="242" t="s">
        <v>1365</v>
      </c>
      <c r="C296" s="232" t="s">
        <v>903</v>
      </c>
      <c r="D296" s="236"/>
      <c r="E296" s="248">
        <v>2599</v>
      </c>
      <c r="F296" s="244">
        <f t="shared" si="46"/>
        <v>12.995000000000001</v>
      </c>
      <c r="G296" s="244">
        <f t="shared" si="49"/>
        <v>155.94</v>
      </c>
      <c r="H296" s="244">
        <f t="shared" si="50"/>
        <v>2.25</v>
      </c>
      <c r="I296" s="244">
        <f t="shared" si="44"/>
        <v>2962.86</v>
      </c>
      <c r="J296" s="236"/>
    </row>
    <row r="297" spans="1:10">
      <c r="A297" s="230"/>
      <c r="B297" s="242" t="s">
        <v>1366</v>
      </c>
      <c r="C297" s="232" t="s">
        <v>903</v>
      </c>
      <c r="D297" s="236"/>
      <c r="E297" s="248">
        <v>3420</v>
      </c>
      <c r="F297" s="244">
        <f t="shared" si="46"/>
        <v>17.100000000000001</v>
      </c>
      <c r="G297" s="244">
        <f t="shared" si="49"/>
        <v>205.2</v>
      </c>
      <c r="H297" s="244">
        <f t="shared" si="50"/>
        <v>2.25</v>
      </c>
      <c r="I297" s="244">
        <f t="shared" si="44"/>
        <v>3898.8</v>
      </c>
      <c r="J297" s="236"/>
    </row>
    <row r="298" spans="1:10">
      <c r="A298" s="230"/>
      <c r="B298" s="243" t="s">
        <v>1367</v>
      </c>
      <c r="C298" s="232"/>
      <c r="D298" s="236"/>
      <c r="E298" s="248"/>
      <c r="F298" s="244"/>
      <c r="G298" s="244"/>
      <c r="H298" s="244"/>
      <c r="I298" s="244">
        <f t="shared" si="44"/>
        <v>0</v>
      </c>
      <c r="J298" s="236"/>
    </row>
    <row r="299" spans="1:10">
      <c r="A299" s="237"/>
      <c r="B299" s="242" t="s">
        <v>1355</v>
      </c>
      <c r="C299" s="245" t="s">
        <v>351</v>
      </c>
      <c r="D299" s="240"/>
      <c r="E299" s="248">
        <v>40</v>
      </c>
      <c r="F299" s="244">
        <f t="shared" si="46"/>
        <v>0.2</v>
      </c>
      <c r="G299" s="244">
        <f t="shared" si="49"/>
        <v>2.4</v>
      </c>
      <c r="H299" s="244">
        <f>H297</f>
        <v>2.25</v>
      </c>
      <c r="I299" s="244">
        <f t="shared" si="44"/>
        <v>45.6</v>
      </c>
      <c r="J299" s="240"/>
    </row>
    <row r="300" spans="1:10">
      <c r="A300" s="230"/>
      <c r="B300" s="242" t="s">
        <v>1356</v>
      </c>
      <c r="C300" s="245" t="s">
        <v>351</v>
      </c>
      <c r="D300" s="236"/>
      <c r="E300" s="248">
        <v>64</v>
      </c>
      <c r="F300" s="244">
        <f t="shared" si="46"/>
        <v>0.32</v>
      </c>
      <c r="G300" s="244">
        <f t="shared" si="49"/>
        <v>3.84</v>
      </c>
      <c r="H300" s="244">
        <f t="shared" si="50"/>
        <v>2.25</v>
      </c>
      <c r="I300" s="244">
        <f t="shared" si="44"/>
        <v>72.960000000000008</v>
      </c>
      <c r="J300" s="236"/>
    </row>
    <row r="301" spans="1:10">
      <c r="A301" s="230"/>
      <c r="B301" s="242" t="s">
        <v>1357</v>
      </c>
      <c r="C301" s="245" t="s">
        <v>351</v>
      </c>
      <c r="D301" s="236"/>
      <c r="E301" s="248">
        <v>80</v>
      </c>
      <c r="F301" s="244">
        <f t="shared" si="46"/>
        <v>0.4</v>
      </c>
      <c r="G301" s="244">
        <f t="shared" si="49"/>
        <v>4.8</v>
      </c>
      <c r="H301" s="244">
        <f t="shared" si="50"/>
        <v>2.25</v>
      </c>
      <c r="I301" s="244">
        <f t="shared" si="44"/>
        <v>91.2</v>
      </c>
      <c r="J301" s="236"/>
    </row>
    <row r="302" spans="1:10">
      <c r="A302" s="230"/>
      <c r="B302" s="242" t="s">
        <v>1358</v>
      </c>
      <c r="C302" s="245" t="s">
        <v>351</v>
      </c>
      <c r="D302" s="236"/>
      <c r="E302" s="248">
        <v>125</v>
      </c>
      <c r="F302" s="244">
        <f t="shared" si="46"/>
        <v>0.625</v>
      </c>
      <c r="G302" s="244">
        <f t="shared" si="49"/>
        <v>7.5</v>
      </c>
      <c r="H302" s="244">
        <f t="shared" si="50"/>
        <v>2.25</v>
      </c>
      <c r="I302" s="244">
        <f t="shared" si="44"/>
        <v>142.5</v>
      </c>
      <c r="J302" s="236"/>
    </row>
    <row r="303" spans="1:10">
      <c r="A303" s="237"/>
      <c r="B303" s="242" t="s">
        <v>1359</v>
      </c>
      <c r="C303" s="245" t="s">
        <v>351</v>
      </c>
      <c r="D303" s="240"/>
      <c r="E303" s="248">
        <v>168</v>
      </c>
      <c r="F303" s="244">
        <f t="shared" si="46"/>
        <v>0.84</v>
      </c>
      <c r="G303" s="244">
        <f t="shared" si="49"/>
        <v>10.08</v>
      </c>
      <c r="H303" s="244">
        <f t="shared" si="50"/>
        <v>2.25</v>
      </c>
      <c r="I303" s="244">
        <f t="shared" si="44"/>
        <v>191.52</v>
      </c>
      <c r="J303" s="240"/>
    </row>
    <row r="304" spans="1:10">
      <c r="A304" s="230"/>
      <c r="B304" s="242" t="s">
        <v>1360</v>
      </c>
      <c r="C304" s="245" t="s">
        <v>351</v>
      </c>
      <c r="D304" s="236"/>
      <c r="E304" s="248">
        <v>261</v>
      </c>
      <c r="F304" s="244">
        <f t="shared" si="46"/>
        <v>1.3049999999999999</v>
      </c>
      <c r="G304" s="244">
        <f t="shared" si="49"/>
        <v>15.66</v>
      </c>
      <c r="H304" s="244">
        <f t="shared" si="50"/>
        <v>2.25</v>
      </c>
      <c r="I304" s="244">
        <f t="shared" si="44"/>
        <v>297.54000000000002</v>
      </c>
      <c r="J304" s="236"/>
    </row>
    <row r="305" spans="1:10">
      <c r="A305" s="230"/>
      <c r="B305" s="242" t="s">
        <v>1361</v>
      </c>
      <c r="C305" s="245" t="s">
        <v>351</v>
      </c>
      <c r="D305" s="236"/>
      <c r="E305" s="248">
        <v>418</v>
      </c>
      <c r="F305" s="244">
        <f t="shared" si="46"/>
        <v>2.09</v>
      </c>
      <c r="G305" s="244">
        <f t="shared" si="49"/>
        <v>25.08</v>
      </c>
      <c r="H305" s="244">
        <f t="shared" si="50"/>
        <v>2.25</v>
      </c>
      <c r="I305" s="244">
        <f t="shared" si="44"/>
        <v>476.52</v>
      </c>
      <c r="J305" s="236"/>
    </row>
    <row r="306" spans="1:10">
      <c r="A306" s="230"/>
      <c r="B306" s="242" t="s">
        <v>1362</v>
      </c>
      <c r="C306" s="245" t="s">
        <v>351</v>
      </c>
      <c r="D306" s="236"/>
      <c r="E306" s="248">
        <v>627</v>
      </c>
      <c r="F306" s="244">
        <f t="shared" si="46"/>
        <v>3.1350000000000002</v>
      </c>
      <c r="G306" s="244">
        <f t="shared" si="49"/>
        <v>37.619999999999997</v>
      </c>
      <c r="H306" s="244">
        <f t="shared" si="50"/>
        <v>2.25</v>
      </c>
      <c r="I306" s="244">
        <f t="shared" si="44"/>
        <v>714.78</v>
      </c>
      <c r="J306" s="236"/>
    </row>
    <row r="307" spans="1:10">
      <c r="A307" s="230"/>
      <c r="B307" s="242" t="s">
        <v>1363</v>
      </c>
      <c r="C307" s="245" t="s">
        <v>351</v>
      </c>
      <c r="D307" s="236"/>
      <c r="E307" s="248">
        <v>1241</v>
      </c>
      <c r="F307" s="244">
        <f t="shared" si="46"/>
        <v>6.2050000000000001</v>
      </c>
      <c r="G307" s="244">
        <f t="shared" si="49"/>
        <v>74.459999999999994</v>
      </c>
      <c r="H307" s="244">
        <f t="shared" si="50"/>
        <v>2.25</v>
      </c>
      <c r="I307" s="244">
        <f t="shared" si="44"/>
        <v>1414.74</v>
      </c>
      <c r="J307" s="236"/>
    </row>
    <row r="308" spans="1:10">
      <c r="A308" s="237"/>
      <c r="B308" s="242" t="s">
        <v>1364</v>
      </c>
      <c r="C308" s="245" t="s">
        <v>351</v>
      </c>
      <c r="D308" s="240"/>
      <c r="E308" s="248">
        <v>3100</v>
      </c>
      <c r="F308" s="244">
        <f t="shared" si="46"/>
        <v>15.5</v>
      </c>
      <c r="G308" s="244">
        <f t="shared" si="49"/>
        <v>186</v>
      </c>
      <c r="H308" s="244">
        <f t="shared" si="50"/>
        <v>2.25</v>
      </c>
      <c r="I308" s="244">
        <f t="shared" si="44"/>
        <v>3534</v>
      </c>
      <c r="J308" s="240"/>
    </row>
    <row r="309" spans="1:10">
      <c r="A309" s="230"/>
      <c r="B309" s="242" t="s">
        <v>1365</v>
      </c>
      <c r="C309" s="245" t="s">
        <v>351</v>
      </c>
      <c r="D309" s="236"/>
      <c r="E309" s="248">
        <v>4168</v>
      </c>
      <c r="F309" s="244">
        <f t="shared" si="46"/>
        <v>20.84</v>
      </c>
      <c r="G309" s="244">
        <f t="shared" si="49"/>
        <v>250.07999999999998</v>
      </c>
      <c r="H309" s="244">
        <f t="shared" si="50"/>
        <v>2.25</v>
      </c>
      <c r="I309" s="244">
        <f t="shared" si="44"/>
        <v>4751.5200000000004</v>
      </c>
      <c r="J309" s="236"/>
    </row>
    <row r="310" spans="1:10">
      <c r="A310" s="230"/>
      <c r="B310" s="242" t="s">
        <v>1366</v>
      </c>
      <c r="C310" s="245" t="s">
        <v>351</v>
      </c>
      <c r="D310" s="236"/>
      <c r="E310" s="248">
        <v>5236</v>
      </c>
      <c r="F310" s="244">
        <f t="shared" si="46"/>
        <v>26.18</v>
      </c>
      <c r="G310" s="244">
        <f t="shared" si="49"/>
        <v>314.15999999999997</v>
      </c>
      <c r="H310" s="244">
        <f t="shared" si="50"/>
        <v>2.25</v>
      </c>
      <c r="I310" s="244">
        <f t="shared" si="44"/>
        <v>5969.04</v>
      </c>
      <c r="J310" s="236"/>
    </row>
    <row r="311" spans="1:10">
      <c r="A311" s="230"/>
      <c r="B311" s="243" t="s">
        <v>1368</v>
      </c>
      <c r="C311" s="232"/>
      <c r="D311" s="236"/>
      <c r="E311" s="248"/>
      <c r="F311" s="244"/>
      <c r="G311" s="244"/>
      <c r="H311" s="244"/>
      <c r="I311" s="244"/>
      <c r="J311" s="236"/>
    </row>
    <row r="312" spans="1:10">
      <c r="A312" s="230"/>
      <c r="B312" s="242" t="s">
        <v>1355</v>
      </c>
      <c r="C312" s="245" t="s">
        <v>351</v>
      </c>
      <c r="D312" s="236"/>
      <c r="E312" s="248">
        <v>47</v>
      </c>
      <c r="F312" s="244">
        <f t="shared" si="46"/>
        <v>0.23500000000000001</v>
      </c>
      <c r="G312" s="244">
        <f t="shared" si="49"/>
        <v>2.82</v>
      </c>
      <c r="H312" s="244">
        <f>H310</f>
        <v>2.25</v>
      </c>
      <c r="I312" s="244">
        <f t="shared" si="44"/>
        <v>53.58</v>
      </c>
      <c r="J312" s="236"/>
    </row>
    <row r="313" spans="1:10">
      <c r="A313" s="230"/>
      <c r="B313" s="242" t="s">
        <v>1356</v>
      </c>
      <c r="C313" s="245" t="s">
        <v>351</v>
      </c>
      <c r="D313" s="236"/>
      <c r="E313" s="248">
        <v>64</v>
      </c>
      <c r="F313" s="244">
        <f t="shared" si="46"/>
        <v>0.32</v>
      </c>
      <c r="G313" s="244">
        <f t="shared" si="49"/>
        <v>3.84</v>
      </c>
      <c r="H313" s="244">
        <f t="shared" si="50"/>
        <v>2.25</v>
      </c>
      <c r="I313" s="244">
        <f t="shared" si="44"/>
        <v>72.960000000000008</v>
      </c>
      <c r="J313" s="236"/>
    </row>
    <row r="314" spans="1:10">
      <c r="A314" s="237"/>
      <c r="B314" s="242" t="s">
        <v>1357</v>
      </c>
      <c r="C314" s="245" t="s">
        <v>351</v>
      </c>
      <c r="D314" s="240"/>
      <c r="E314" s="248">
        <v>88</v>
      </c>
      <c r="F314" s="244">
        <f t="shared" si="46"/>
        <v>0.44</v>
      </c>
      <c r="G314" s="244">
        <f t="shared" si="49"/>
        <v>5.2799999999999994</v>
      </c>
      <c r="H314" s="244">
        <f t="shared" si="50"/>
        <v>2.25</v>
      </c>
      <c r="I314" s="244">
        <f t="shared" si="44"/>
        <v>100.32</v>
      </c>
      <c r="J314" s="240"/>
    </row>
    <row r="315" spans="1:10">
      <c r="A315" s="230"/>
      <c r="B315" s="242" t="s">
        <v>1358</v>
      </c>
      <c r="C315" s="245" t="s">
        <v>351</v>
      </c>
      <c r="D315" s="236"/>
      <c r="E315" s="248">
        <v>109</v>
      </c>
      <c r="F315" s="244">
        <f t="shared" si="46"/>
        <v>0.54500000000000004</v>
      </c>
      <c r="G315" s="244">
        <f t="shared" si="49"/>
        <v>6.54</v>
      </c>
      <c r="H315" s="244">
        <f t="shared" si="50"/>
        <v>2.25</v>
      </c>
      <c r="I315" s="244">
        <f t="shared" si="44"/>
        <v>124.26</v>
      </c>
      <c r="J315" s="236"/>
    </row>
    <row r="316" spans="1:10">
      <c r="A316" s="230"/>
      <c r="B316" s="242" t="s">
        <v>1359</v>
      </c>
      <c r="C316" s="245" t="s">
        <v>351</v>
      </c>
      <c r="D316" s="236"/>
      <c r="E316" s="248">
        <v>137</v>
      </c>
      <c r="F316" s="244">
        <f t="shared" si="46"/>
        <v>0.68500000000000005</v>
      </c>
      <c r="G316" s="244">
        <f t="shared" si="49"/>
        <v>8.2199999999999989</v>
      </c>
      <c r="H316" s="244">
        <f t="shared" si="50"/>
        <v>2.25</v>
      </c>
      <c r="I316" s="244">
        <f t="shared" si="44"/>
        <v>156.18</v>
      </c>
      <c r="J316" s="236"/>
    </row>
    <row r="317" spans="1:10">
      <c r="A317" s="230"/>
      <c r="B317" s="242" t="s">
        <v>1360</v>
      </c>
      <c r="C317" s="245" t="s">
        <v>351</v>
      </c>
      <c r="D317" s="236"/>
      <c r="E317" s="248">
        <v>182</v>
      </c>
      <c r="F317" s="244">
        <f t="shared" si="46"/>
        <v>0.91</v>
      </c>
      <c r="G317" s="244">
        <f t="shared" si="49"/>
        <v>10.92</v>
      </c>
      <c r="H317" s="244">
        <f t="shared" si="50"/>
        <v>2.25</v>
      </c>
      <c r="I317" s="244">
        <f t="shared" ref="I317:I379" si="51">(G317*H317)+F317+E317</f>
        <v>207.48</v>
      </c>
      <c r="J317" s="236"/>
    </row>
    <row r="318" spans="1:10">
      <c r="A318" s="237"/>
      <c r="B318" s="242" t="s">
        <v>1361</v>
      </c>
      <c r="C318" s="245" t="s">
        <v>351</v>
      </c>
      <c r="D318" s="240"/>
      <c r="E318" s="248">
        <v>251</v>
      </c>
      <c r="F318" s="244">
        <f t="shared" si="46"/>
        <v>1.2550000000000001</v>
      </c>
      <c r="G318" s="244">
        <f t="shared" si="49"/>
        <v>15.059999999999999</v>
      </c>
      <c r="H318" s="244">
        <f t="shared" si="50"/>
        <v>2.25</v>
      </c>
      <c r="I318" s="244">
        <f t="shared" si="51"/>
        <v>286.14</v>
      </c>
      <c r="J318" s="240"/>
    </row>
    <row r="319" spans="1:10">
      <c r="A319" s="230"/>
      <c r="B319" s="242" t="s">
        <v>1362</v>
      </c>
      <c r="C319" s="245" t="s">
        <v>351</v>
      </c>
      <c r="D319" s="236"/>
      <c r="E319" s="248">
        <v>294</v>
      </c>
      <c r="F319" s="244">
        <f t="shared" si="46"/>
        <v>1.47</v>
      </c>
      <c r="G319" s="244">
        <f t="shared" si="49"/>
        <v>17.64</v>
      </c>
      <c r="H319" s="244">
        <f t="shared" si="50"/>
        <v>2.25</v>
      </c>
      <c r="I319" s="244">
        <f t="shared" si="51"/>
        <v>335.15999999999997</v>
      </c>
      <c r="J319" s="236"/>
    </row>
    <row r="320" spans="1:10">
      <c r="A320" s="230"/>
      <c r="B320" s="242" t="s">
        <v>1363</v>
      </c>
      <c r="C320" s="245" t="s">
        <v>351</v>
      </c>
      <c r="D320" s="236"/>
      <c r="E320" s="248">
        <v>426</v>
      </c>
      <c r="F320" s="244">
        <f t="shared" si="46"/>
        <v>2.13</v>
      </c>
      <c r="G320" s="244">
        <f t="shared" si="49"/>
        <v>25.56</v>
      </c>
      <c r="H320" s="244">
        <f t="shared" si="50"/>
        <v>2.25</v>
      </c>
      <c r="I320" s="244">
        <f t="shared" si="51"/>
        <v>485.64</v>
      </c>
      <c r="J320" s="236"/>
    </row>
    <row r="321" spans="1:10">
      <c r="A321" s="230"/>
      <c r="B321" s="242" t="s">
        <v>1364</v>
      </c>
      <c r="C321" s="245" t="s">
        <v>351</v>
      </c>
      <c r="D321" s="236"/>
      <c r="E321" s="248">
        <v>556</v>
      </c>
      <c r="F321" s="244">
        <f t="shared" si="46"/>
        <v>2.7800000000000002</v>
      </c>
      <c r="G321" s="244">
        <f t="shared" si="49"/>
        <v>33.36</v>
      </c>
      <c r="H321" s="244">
        <f t="shared" si="50"/>
        <v>2.25</v>
      </c>
      <c r="I321" s="244">
        <f t="shared" si="51"/>
        <v>633.84</v>
      </c>
      <c r="J321" s="236"/>
    </row>
    <row r="322" spans="1:10">
      <c r="A322" s="230"/>
      <c r="B322" s="242" t="s">
        <v>1365</v>
      </c>
      <c r="C322" s="245" t="s">
        <v>351</v>
      </c>
      <c r="D322" s="236"/>
      <c r="E322" s="248">
        <v>688</v>
      </c>
      <c r="F322" s="244">
        <f t="shared" si="46"/>
        <v>3.44</v>
      </c>
      <c r="G322" s="244">
        <f t="shared" si="49"/>
        <v>41.28</v>
      </c>
      <c r="H322" s="244">
        <f t="shared" si="50"/>
        <v>2.25</v>
      </c>
      <c r="I322" s="244">
        <f t="shared" si="51"/>
        <v>784.31999999999994</v>
      </c>
      <c r="J322" s="236"/>
    </row>
    <row r="323" spans="1:10">
      <c r="A323" s="230"/>
      <c r="B323" s="243" t="s">
        <v>1369</v>
      </c>
      <c r="C323" s="232"/>
      <c r="D323" s="236"/>
      <c r="E323" s="248"/>
      <c r="F323" s="244"/>
      <c r="G323" s="244"/>
      <c r="H323" s="244"/>
      <c r="I323" s="244"/>
      <c r="J323" s="236"/>
    </row>
    <row r="324" spans="1:10">
      <c r="A324" s="230"/>
      <c r="B324" s="242" t="s">
        <v>1355</v>
      </c>
      <c r="C324" s="245" t="s">
        <v>351</v>
      </c>
      <c r="D324" s="236"/>
      <c r="E324" s="248">
        <v>45</v>
      </c>
      <c r="F324" s="244">
        <f t="shared" si="46"/>
        <v>0.22500000000000001</v>
      </c>
      <c r="G324" s="244">
        <f t="shared" si="49"/>
        <v>2.6999999999999997</v>
      </c>
      <c r="H324" s="244">
        <f>H322</f>
        <v>2.25</v>
      </c>
      <c r="I324" s="244">
        <f t="shared" si="51"/>
        <v>51.3</v>
      </c>
      <c r="J324" s="236"/>
    </row>
    <row r="325" spans="1:10">
      <c r="A325" s="230"/>
      <c r="B325" s="242" t="s">
        <v>1356</v>
      </c>
      <c r="C325" s="245" t="s">
        <v>351</v>
      </c>
      <c r="D325" s="236"/>
      <c r="E325" s="248">
        <v>71</v>
      </c>
      <c r="F325" s="244">
        <f t="shared" si="46"/>
        <v>0.35499999999999998</v>
      </c>
      <c r="G325" s="244">
        <f t="shared" si="49"/>
        <v>4.26</v>
      </c>
      <c r="H325" s="244">
        <f t="shared" si="50"/>
        <v>2.25</v>
      </c>
      <c r="I325" s="244">
        <f t="shared" si="51"/>
        <v>80.94</v>
      </c>
      <c r="J325" s="236"/>
    </row>
    <row r="326" spans="1:10">
      <c r="A326" s="230"/>
      <c r="B326" s="242" t="s">
        <v>1357</v>
      </c>
      <c r="C326" s="245" t="s">
        <v>351</v>
      </c>
      <c r="D326" s="236"/>
      <c r="E326" s="248">
        <v>112</v>
      </c>
      <c r="F326" s="244">
        <f t="shared" si="46"/>
        <v>0.56000000000000005</v>
      </c>
      <c r="G326" s="244">
        <f t="shared" si="49"/>
        <v>6.72</v>
      </c>
      <c r="H326" s="244">
        <f t="shared" si="50"/>
        <v>2.25</v>
      </c>
      <c r="I326" s="244">
        <f t="shared" si="51"/>
        <v>127.68</v>
      </c>
      <c r="J326" s="236"/>
    </row>
    <row r="327" spans="1:10">
      <c r="A327" s="230"/>
      <c r="B327" s="242" t="s">
        <v>1358</v>
      </c>
      <c r="C327" s="245" t="s">
        <v>351</v>
      </c>
      <c r="D327" s="236"/>
      <c r="E327" s="248">
        <v>173</v>
      </c>
      <c r="F327" s="244">
        <f t="shared" si="46"/>
        <v>0.86499999999999999</v>
      </c>
      <c r="G327" s="244">
        <f t="shared" si="49"/>
        <v>10.379999999999999</v>
      </c>
      <c r="H327" s="244">
        <f t="shared" si="50"/>
        <v>2.25</v>
      </c>
      <c r="I327" s="244">
        <f t="shared" si="51"/>
        <v>197.22</v>
      </c>
      <c r="J327" s="236"/>
    </row>
    <row r="328" spans="1:10">
      <c r="A328" s="237"/>
      <c r="B328" s="242" t="s">
        <v>1359</v>
      </c>
      <c r="C328" s="245" t="s">
        <v>351</v>
      </c>
      <c r="D328" s="240"/>
      <c r="E328" s="248">
        <v>239</v>
      </c>
      <c r="F328" s="244">
        <f t="shared" si="46"/>
        <v>1.1950000000000001</v>
      </c>
      <c r="G328" s="244">
        <f t="shared" si="49"/>
        <v>14.34</v>
      </c>
      <c r="H328" s="244">
        <f t="shared" si="50"/>
        <v>2.25</v>
      </c>
      <c r="I328" s="244">
        <f t="shared" si="51"/>
        <v>272.45999999999998</v>
      </c>
      <c r="J328" s="240"/>
    </row>
    <row r="329" spans="1:10">
      <c r="A329" s="230"/>
      <c r="B329" s="242" t="s">
        <v>1360</v>
      </c>
      <c r="C329" s="245" t="s">
        <v>351</v>
      </c>
      <c r="D329" s="236"/>
      <c r="E329" s="248">
        <v>368</v>
      </c>
      <c r="F329" s="244">
        <f t="shared" si="46"/>
        <v>1.84</v>
      </c>
      <c r="G329" s="244">
        <f t="shared" si="49"/>
        <v>22.08</v>
      </c>
      <c r="H329" s="244">
        <f t="shared" si="50"/>
        <v>2.25</v>
      </c>
      <c r="I329" s="244">
        <f t="shared" si="51"/>
        <v>419.52</v>
      </c>
      <c r="J329" s="236"/>
    </row>
    <row r="330" spans="1:10">
      <c r="A330" s="230"/>
      <c r="B330" s="242" t="s">
        <v>1361</v>
      </c>
      <c r="C330" s="245" t="s">
        <v>351</v>
      </c>
      <c r="D330" s="236"/>
      <c r="E330" s="248">
        <v>699</v>
      </c>
      <c r="F330" s="244">
        <f t="shared" si="46"/>
        <v>3.4950000000000001</v>
      </c>
      <c r="G330" s="244">
        <f t="shared" si="49"/>
        <v>41.94</v>
      </c>
      <c r="H330" s="244">
        <f t="shared" si="50"/>
        <v>2.25</v>
      </c>
      <c r="I330" s="244">
        <f t="shared" si="51"/>
        <v>796.86</v>
      </c>
      <c r="J330" s="236"/>
    </row>
    <row r="331" spans="1:10">
      <c r="A331" s="230"/>
      <c r="B331" s="242" t="s">
        <v>1362</v>
      </c>
      <c r="C331" s="245" t="s">
        <v>351</v>
      </c>
      <c r="D331" s="236"/>
      <c r="E331" s="248">
        <v>942</v>
      </c>
      <c r="F331" s="244">
        <f t="shared" si="46"/>
        <v>4.71</v>
      </c>
      <c r="G331" s="244">
        <f t="shared" si="49"/>
        <v>56.519999999999996</v>
      </c>
      <c r="H331" s="244">
        <f t="shared" si="50"/>
        <v>2.25</v>
      </c>
      <c r="I331" s="244">
        <f t="shared" si="51"/>
        <v>1073.8800000000001</v>
      </c>
      <c r="J331" s="236"/>
    </row>
    <row r="332" spans="1:10">
      <c r="A332" s="237"/>
      <c r="B332" s="242" t="s">
        <v>1363</v>
      </c>
      <c r="C332" s="245" t="s">
        <v>351</v>
      </c>
      <c r="D332" s="240"/>
      <c r="E332" s="248">
        <v>1694</v>
      </c>
      <c r="F332" s="244">
        <f t="shared" si="46"/>
        <v>8.4700000000000006</v>
      </c>
      <c r="G332" s="244">
        <f t="shared" si="49"/>
        <v>101.64</v>
      </c>
      <c r="H332" s="244">
        <f t="shared" si="50"/>
        <v>2.25</v>
      </c>
      <c r="I332" s="244">
        <f t="shared" si="51"/>
        <v>1931.16</v>
      </c>
      <c r="J332" s="240"/>
    </row>
    <row r="333" spans="1:10">
      <c r="A333" s="230"/>
      <c r="B333" s="242" t="s">
        <v>1364</v>
      </c>
      <c r="C333" s="245" t="s">
        <v>351</v>
      </c>
      <c r="D333" s="236"/>
      <c r="E333" s="248">
        <v>4686</v>
      </c>
      <c r="F333" s="244">
        <f t="shared" si="46"/>
        <v>23.43</v>
      </c>
      <c r="G333" s="244">
        <f t="shared" si="49"/>
        <v>281.15999999999997</v>
      </c>
      <c r="H333" s="244">
        <f t="shared" si="50"/>
        <v>2.25</v>
      </c>
      <c r="I333" s="244">
        <f t="shared" si="51"/>
        <v>5342.04</v>
      </c>
      <c r="J333" s="236"/>
    </row>
    <row r="334" spans="1:10">
      <c r="A334" s="230"/>
      <c r="B334" s="242" t="s">
        <v>1365</v>
      </c>
      <c r="C334" s="245" t="s">
        <v>351</v>
      </c>
      <c r="D334" s="236"/>
      <c r="E334" s="248">
        <v>5640</v>
      </c>
      <c r="F334" s="244">
        <f t="shared" si="46"/>
        <v>28.2</v>
      </c>
      <c r="G334" s="244">
        <f t="shared" si="49"/>
        <v>338.4</v>
      </c>
      <c r="H334" s="244">
        <f t="shared" si="50"/>
        <v>2.25</v>
      </c>
      <c r="I334" s="244">
        <f t="shared" si="51"/>
        <v>6429.6</v>
      </c>
      <c r="J334" s="236"/>
    </row>
    <row r="335" spans="1:10">
      <c r="A335" s="230"/>
      <c r="B335" s="242" t="s">
        <v>1366</v>
      </c>
      <c r="C335" s="245" t="s">
        <v>351</v>
      </c>
      <c r="D335" s="236"/>
      <c r="E335" s="248">
        <v>6594</v>
      </c>
      <c r="F335" s="244">
        <f t="shared" si="46"/>
        <v>32.97</v>
      </c>
      <c r="G335" s="244">
        <f t="shared" si="49"/>
        <v>395.64</v>
      </c>
      <c r="H335" s="244">
        <f t="shared" si="50"/>
        <v>2.25</v>
      </c>
      <c r="I335" s="244">
        <f t="shared" si="51"/>
        <v>7517.16</v>
      </c>
      <c r="J335" s="236"/>
    </row>
    <row r="336" spans="1:10">
      <c r="A336" s="230"/>
      <c r="B336" s="243" t="s">
        <v>1370</v>
      </c>
      <c r="C336" s="232"/>
      <c r="D336" s="236"/>
      <c r="E336" s="248"/>
      <c r="F336" s="244"/>
      <c r="G336" s="244"/>
      <c r="H336" s="244"/>
      <c r="I336" s="244"/>
      <c r="J336" s="236"/>
    </row>
    <row r="337" spans="1:10">
      <c r="A337" s="237"/>
      <c r="B337" s="242" t="s">
        <v>1355</v>
      </c>
      <c r="C337" s="245" t="s">
        <v>351</v>
      </c>
      <c r="D337" s="240"/>
      <c r="E337" s="248">
        <v>70</v>
      </c>
      <c r="F337" s="244">
        <f t="shared" si="46"/>
        <v>0.35000000000000003</v>
      </c>
      <c r="G337" s="244">
        <f t="shared" si="49"/>
        <v>4.2</v>
      </c>
      <c r="H337" s="244">
        <f>H335</f>
        <v>2.25</v>
      </c>
      <c r="I337" s="244">
        <f t="shared" si="51"/>
        <v>79.8</v>
      </c>
      <c r="J337" s="240"/>
    </row>
    <row r="338" spans="1:10">
      <c r="A338" s="230"/>
      <c r="B338" s="242" t="s">
        <v>1356</v>
      </c>
      <c r="C338" s="245" t="s">
        <v>351</v>
      </c>
      <c r="D338" s="236"/>
      <c r="E338" s="248">
        <v>112</v>
      </c>
      <c r="F338" s="244">
        <f t="shared" ref="F338:F398" si="52">E338*0.005</f>
        <v>0.56000000000000005</v>
      </c>
      <c r="G338" s="244">
        <f t="shared" si="49"/>
        <v>6.72</v>
      </c>
      <c r="H338" s="244">
        <f t="shared" si="50"/>
        <v>2.25</v>
      </c>
      <c r="I338" s="244">
        <f t="shared" si="51"/>
        <v>127.68</v>
      </c>
      <c r="J338" s="236"/>
    </row>
    <row r="339" spans="1:10">
      <c r="A339" s="230"/>
      <c r="B339" s="242" t="s">
        <v>1357</v>
      </c>
      <c r="C339" s="245" t="s">
        <v>351</v>
      </c>
      <c r="D339" s="236"/>
      <c r="E339" s="248">
        <v>152</v>
      </c>
      <c r="F339" s="244">
        <f t="shared" si="52"/>
        <v>0.76</v>
      </c>
      <c r="G339" s="244">
        <f t="shared" si="49"/>
        <v>9.1199999999999992</v>
      </c>
      <c r="H339" s="244">
        <f t="shared" si="50"/>
        <v>2.25</v>
      </c>
      <c r="I339" s="244">
        <f t="shared" si="51"/>
        <v>173.28</v>
      </c>
      <c r="J339" s="236"/>
    </row>
    <row r="340" spans="1:10">
      <c r="A340" s="230"/>
      <c r="B340" s="242" t="s">
        <v>1358</v>
      </c>
      <c r="C340" s="245" t="s">
        <v>351</v>
      </c>
      <c r="D340" s="236"/>
      <c r="E340" s="248">
        <v>234</v>
      </c>
      <c r="F340" s="244">
        <f t="shared" si="52"/>
        <v>1.17</v>
      </c>
      <c r="G340" s="244">
        <f t="shared" si="49"/>
        <v>14.04</v>
      </c>
      <c r="H340" s="244">
        <f t="shared" si="50"/>
        <v>2.25</v>
      </c>
      <c r="I340" s="244">
        <f t="shared" si="51"/>
        <v>266.76</v>
      </c>
      <c r="J340" s="236"/>
    </row>
    <row r="341" spans="1:10">
      <c r="A341" s="230"/>
      <c r="B341" s="242" t="s">
        <v>1360</v>
      </c>
      <c r="C341" s="245" t="s">
        <v>351</v>
      </c>
      <c r="D341" s="236"/>
      <c r="E341" s="248">
        <v>302</v>
      </c>
      <c r="F341" s="244">
        <f t="shared" si="52"/>
        <v>1.51</v>
      </c>
      <c r="G341" s="244">
        <f t="shared" si="49"/>
        <v>18.12</v>
      </c>
      <c r="H341" s="244">
        <f t="shared" si="50"/>
        <v>2.25</v>
      </c>
      <c r="I341" s="244">
        <f t="shared" si="51"/>
        <v>344.28</v>
      </c>
      <c r="J341" s="236"/>
    </row>
    <row r="342" spans="1:10">
      <c r="A342" s="237"/>
      <c r="B342" s="242" t="s">
        <v>1361</v>
      </c>
      <c r="C342" s="245" t="s">
        <v>351</v>
      </c>
      <c r="D342" s="240"/>
      <c r="E342" s="248">
        <v>483</v>
      </c>
      <c r="F342" s="244">
        <f t="shared" si="52"/>
        <v>2.415</v>
      </c>
      <c r="G342" s="244">
        <f t="shared" si="49"/>
        <v>28.98</v>
      </c>
      <c r="H342" s="244">
        <f t="shared" si="50"/>
        <v>2.25</v>
      </c>
      <c r="I342" s="244">
        <f t="shared" si="51"/>
        <v>550.62</v>
      </c>
      <c r="J342" s="240"/>
    </row>
    <row r="343" spans="1:10">
      <c r="A343" s="230"/>
      <c r="B343" s="242" t="s">
        <v>1362</v>
      </c>
      <c r="C343" s="245" t="s">
        <v>351</v>
      </c>
      <c r="D343" s="236"/>
      <c r="E343" s="248">
        <v>886</v>
      </c>
      <c r="F343" s="244">
        <f t="shared" si="52"/>
        <v>4.43</v>
      </c>
      <c r="G343" s="244">
        <f t="shared" si="49"/>
        <v>53.16</v>
      </c>
      <c r="H343" s="244">
        <f t="shared" si="50"/>
        <v>2.25</v>
      </c>
      <c r="I343" s="244">
        <f t="shared" si="51"/>
        <v>1010.04</v>
      </c>
      <c r="J343" s="236"/>
    </row>
    <row r="344" spans="1:10">
      <c r="A344" s="230"/>
      <c r="B344" s="242" t="s">
        <v>1363</v>
      </c>
      <c r="C344" s="245" t="s">
        <v>351</v>
      </c>
      <c r="D344" s="236"/>
      <c r="E344" s="248">
        <v>1263</v>
      </c>
      <c r="F344" s="244">
        <f t="shared" si="52"/>
        <v>6.3150000000000004</v>
      </c>
      <c r="G344" s="244">
        <f t="shared" si="49"/>
        <v>75.78</v>
      </c>
      <c r="H344" s="244">
        <f t="shared" si="50"/>
        <v>2.25</v>
      </c>
      <c r="I344" s="244">
        <f t="shared" si="51"/>
        <v>1439.82</v>
      </c>
      <c r="J344" s="236"/>
    </row>
    <row r="345" spans="1:10">
      <c r="A345" s="230"/>
      <c r="B345" s="242" t="s">
        <v>1364</v>
      </c>
      <c r="C345" s="245" t="s">
        <v>351</v>
      </c>
      <c r="D345" s="236"/>
      <c r="E345" s="248">
        <v>6281</v>
      </c>
      <c r="F345" s="244">
        <f t="shared" si="52"/>
        <v>31.405000000000001</v>
      </c>
      <c r="G345" s="244">
        <f t="shared" si="49"/>
        <v>376.86</v>
      </c>
      <c r="H345" s="244">
        <f t="shared" si="50"/>
        <v>2.25</v>
      </c>
      <c r="I345" s="244">
        <f t="shared" si="51"/>
        <v>7160.34</v>
      </c>
      <c r="J345" s="236"/>
    </row>
    <row r="346" spans="1:10">
      <c r="A346" s="237"/>
      <c r="B346" s="242" t="s">
        <v>1365</v>
      </c>
      <c r="C346" s="245" t="s">
        <v>351</v>
      </c>
      <c r="D346" s="240"/>
      <c r="E346" s="248">
        <v>7279</v>
      </c>
      <c r="F346" s="244">
        <f t="shared" si="52"/>
        <v>36.395000000000003</v>
      </c>
      <c r="G346" s="244">
        <f t="shared" si="49"/>
        <v>436.74</v>
      </c>
      <c r="H346" s="244">
        <f t="shared" si="50"/>
        <v>2.25</v>
      </c>
      <c r="I346" s="244">
        <f t="shared" si="51"/>
        <v>8298.06</v>
      </c>
      <c r="J346" s="240"/>
    </row>
    <row r="347" spans="1:10">
      <c r="A347" s="230"/>
      <c r="B347" s="242" t="s">
        <v>1366</v>
      </c>
      <c r="C347" s="245" t="s">
        <v>351</v>
      </c>
      <c r="D347" s="236"/>
      <c r="E347" s="248">
        <v>8277</v>
      </c>
      <c r="F347" s="244">
        <f t="shared" si="52"/>
        <v>41.384999999999998</v>
      </c>
      <c r="G347" s="244">
        <f t="shared" si="49"/>
        <v>496.62</v>
      </c>
      <c r="H347" s="244">
        <f t="shared" si="50"/>
        <v>2.25</v>
      </c>
      <c r="I347" s="244">
        <f t="shared" si="51"/>
        <v>9435.7800000000007</v>
      </c>
      <c r="J347" s="236"/>
    </row>
    <row r="348" spans="1:10">
      <c r="A348" s="230"/>
      <c r="B348" s="243" t="s">
        <v>1371</v>
      </c>
      <c r="C348" s="232"/>
      <c r="D348" s="236"/>
      <c r="E348" s="248"/>
      <c r="F348" s="244"/>
      <c r="G348" s="244"/>
      <c r="H348" s="244"/>
      <c r="I348" s="244"/>
      <c r="J348" s="236"/>
    </row>
    <row r="349" spans="1:10">
      <c r="A349" s="230"/>
      <c r="B349" s="242" t="s">
        <v>1372</v>
      </c>
      <c r="C349" s="232" t="s">
        <v>351</v>
      </c>
      <c r="D349" s="236"/>
      <c r="E349" s="248">
        <v>120</v>
      </c>
      <c r="F349" s="244">
        <f t="shared" si="52"/>
        <v>0.6</v>
      </c>
      <c r="G349" s="244">
        <f t="shared" si="49"/>
        <v>7.1999999999999993</v>
      </c>
      <c r="H349" s="244">
        <f>H347</f>
        <v>2.25</v>
      </c>
      <c r="I349" s="244">
        <f t="shared" si="51"/>
        <v>136.80000000000001</v>
      </c>
      <c r="J349" s="236"/>
    </row>
    <row r="350" spans="1:10">
      <c r="A350" s="230"/>
      <c r="B350" s="242" t="s">
        <v>1373</v>
      </c>
      <c r="C350" s="232" t="s">
        <v>351</v>
      </c>
      <c r="D350" s="236"/>
      <c r="E350" s="248">
        <v>165</v>
      </c>
      <c r="F350" s="244">
        <f t="shared" si="52"/>
        <v>0.82500000000000007</v>
      </c>
      <c r="G350" s="244">
        <f t="shared" si="49"/>
        <v>9.9</v>
      </c>
      <c r="H350" s="244">
        <f t="shared" si="50"/>
        <v>2.25</v>
      </c>
      <c r="I350" s="244">
        <f t="shared" si="51"/>
        <v>188.1</v>
      </c>
      <c r="J350" s="236"/>
    </row>
    <row r="351" spans="1:10" s="225" customFormat="1">
      <c r="A351" s="237"/>
      <c r="B351" s="242" t="s">
        <v>1374</v>
      </c>
      <c r="C351" s="232" t="s">
        <v>351</v>
      </c>
      <c r="D351" s="240"/>
      <c r="E351" s="241">
        <v>250</v>
      </c>
      <c r="F351" s="244">
        <f t="shared" si="52"/>
        <v>1.25</v>
      </c>
      <c r="G351" s="244">
        <f t="shared" ref="G351:G412" si="53">E351*6%</f>
        <v>15</v>
      </c>
      <c r="H351" s="244">
        <f t="shared" si="50"/>
        <v>2.25</v>
      </c>
      <c r="I351" s="244">
        <f t="shared" si="51"/>
        <v>285</v>
      </c>
      <c r="J351" s="240"/>
    </row>
    <row r="352" spans="1:10">
      <c r="A352" s="230"/>
      <c r="B352" s="242" t="s">
        <v>1374</v>
      </c>
      <c r="C352" s="232" t="s">
        <v>351</v>
      </c>
      <c r="D352" s="236"/>
      <c r="E352" s="248">
        <v>324</v>
      </c>
      <c r="F352" s="244">
        <f t="shared" si="52"/>
        <v>1.62</v>
      </c>
      <c r="G352" s="244">
        <f t="shared" si="53"/>
        <v>19.439999999999998</v>
      </c>
      <c r="H352" s="244">
        <f t="shared" ref="H352:H413" si="54">H351</f>
        <v>2.25</v>
      </c>
      <c r="I352" s="244">
        <f t="shared" si="51"/>
        <v>369.36</v>
      </c>
      <c r="J352" s="236"/>
    </row>
    <row r="353" spans="1:10">
      <c r="A353" s="230"/>
      <c r="B353" s="242" t="s">
        <v>1375</v>
      </c>
      <c r="C353" s="232" t="s">
        <v>351</v>
      </c>
      <c r="D353" s="236"/>
      <c r="E353" s="248">
        <v>516</v>
      </c>
      <c r="F353" s="244">
        <f t="shared" si="52"/>
        <v>2.58</v>
      </c>
      <c r="G353" s="244">
        <f t="shared" si="53"/>
        <v>30.959999999999997</v>
      </c>
      <c r="H353" s="244">
        <f t="shared" si="54"/>
        <v>2.25</v>
      </c>
      <c r="I353" s="244">
        <f t="shared" si="51"/>
        <v>588.24</v>
      </c>
      <c r="J353" s="236"/>
    </row>
    <row r="354" spans="1:10">
      <c r="A354" s="230"/>
      <c r="B354" s="242" t="s">
        <v>1376</v>
      </c>
      <c r="C354" s="232" t="s">
        <v>351</v>
      </c>
      <c r="D354" s="236"/>
      <c r="E354" s="248">
        <v>950</v>
      </c>
      <c r="F354" s="244">
        <f t="shared" si="52"/>
        <v>4.75</v>
      </c>
      <c r="G354" s="244">
        <f t="shared" si="53"/>
        <v>57</v>
      </c>
      <c r="H354" s="244">
        <f t="shared" si="54"/>
        <v>2.25</v>
      </c>
      <c r="I354" s="244">
        <f t="shared" si="51"/>
        <v>1083</v>
      </c>
      <c r="J354" s="236"/>
    </row>
    <row r="355" spans="1:10">
      <c r="A355" s="230"/>
      <c r="B355" s="242" t="s">
        <v>1377</v>
      </c>
      <c r="C355" s="232" t="s">
        <v>351</v>
      </c>
      <c r="D355" s="236"/>
      <c r="E355" s="248">
        <v>1358</v>
      </c>
      <c r="F355" s="244">
        <f t="shared" si="52"/>
        <v>6.79</v>
      </c>
      <c r="G355" s="244">
        <f t="shared" si="53"/>
        <v>81.48</v>
      </c>
      <c r="H355" s="244">
        <f t="shared" si="54"/>
        <v>2.25</v>
      </c>
      <c r="I355" s="244">
        <f t="shared" si="51"/>
        <v>1548.12</v>
      </c>
      <c r="J355" s="236"/>
    </row>
    <row r="356" spans="1:10">
      <c r="A356" s="230"/>
      <c r="B356" s="242" t="s">
        <v>1378</v>
      </c>
      <c r="C356" s="232" t="s">
        <v>351</v>
      </c>
      <c r="D356" s="236"/>
      <c r="E356" s="248">
        <v>2225</v>
      </c>
      <c r="F356" s="244">
        <f t="shared" si="52"/>
        <v>11.125</v>
      </c>
      <c r="G356" s="244">
        <f t="shared" si="53"/>
        <v>133.5</v>
      </c>
      <c r="H356" s="244">
        <f t="shared" si="54"/>
        <v>2.25</v>
      </c>
      <c r="I356" s="244">
        <f t="shared" si="51"/>
        <v>2536.5</v>
      </c>
      <c r="J356" s="236"/>
    </row>
    <row r="357" spans="1:10">
      <c r="A357" s="237"/>
      <c r="B357" s="243" t="s">
        <v>1379</v>
      </c>
      <c r="C357" s="240"/>
      <c r="D357" s="240"/>
      <c r="E357" s="241"/>
      <c r="F357" s="244"/>
      <c r="G357" s="244"/>
      <c r="H357" s="244"/>
      <c r="I357" s="244"/>
      <c r="J357" s="240"/>
    </row>
    <row r="358" spans="1:10">
      <c r="A358" s="230"/>
      <c r="B358" s="242" t="s">
        <v>1355</v>
      </c>
      <c r="C358" s="245" t="s">
        <v>351</v>
      </c>
      <c r="D358" s="240"/>
      <c r="E358" s="248">
        <v>121</v>
      </c>
      <c r="F358" s="244">
        <f t="shared" si="52"/>
        <v>0.60499999999999998</v>
      </c>
      <c r="G358" s="244">
        <f t="shared" si="53"/>
        <v>7.26</v>
      </c>
      <c r="H358" s="244">
        <f>H356</f>
        <v>2.25</v>
      </c>
      <c r="I358" s="244">
        <f t="shared" si="51"/>
        <v>137.94</v>
      </c>
      <c r="J358" s="236"/>
    </row>
    <row r="359" spans="1:10">
      <c r="A359" s="230"/>
      <c r="B359" s="242" t="s">
        <v>1356</v>
      </c>
      <c r="C359" s="245" t="s">
        <v>351</v>
      </c>
      <c r="D359" s="236"/>
      <c r="E359" s="248">
        <v>164</v>
      </c>
      <c r="F359" s="244">
        <f t="shared" si="52"/>
        <v>0.82000000000000006</v>
      </c>
      <c r="G359" s="244">
        <f t="shared" si="53"/>
        <v>9.84</v>
      </c>
      <c r="H359" s="244">
        <f t="shared" si="54"/>
        <v>2.25</v>
      </c>
      <c r="I359" s="244">
        <f t="shared" si="51"/>
        <v>186.96</v>
      </c>
      <c r="J359" s="236"/>
    </row>
    <row r="360" spans="1:10">
      <c r="A360" s="230"/>
      <c r="B360" s="242" t="s">
        <v>1357</v>
      </c>
      <c r="C360" s="245" t="s">
        <v>351</v>
      </c>
      <c r="D360" s="236"/>
      <c r="E360" s="248">
        <v>225</v>
      </c>
      <c r="F360" s="244">
        <f t="shared" si="52"/>
        <v>1.125</v>
      </c>
      <c r="G360" s="244">
        <f t="shared" si="53"/>
        <v>13.5</v>
      </c>
      <c r="H360" s="244">
        <f t="shared" si="54"/>
        <v>2.25</v>
      </c>
      <c r="I360" s="244">
        <f t="shared" si="51"/>
        <v>256.5</v>
      </c>
      <c r="J360" s="236"/>
    </row>
    <row r="361" spans="1:10">
      <c r="A361" s="237"/>
      <c r="B361" s="242" t="s">
        <v>1358</v>
      </c>
      <c r="C361" s="245" t="s">
        <v>351</v>
      </c>
      <c r="D361" s="236"/>
      <c r="E361" s="248">
        <v>352</v>
      </c>
      <c r="F361" s="244">
        <f t="shared" si="52"/>
        <v>1.76</v>
      </c>
      <c r="G361" s="244">
        <f t="shared" si="53"/>
        <v>21.119999999999997</v>
      </c>
      <c r="H361" s="244">
        <f t="shared" si="54"/>
        <v>2.25</v>
      </c>
      <c r="I361" s="244">
        <f t="shared" si="51"/>
        <v>401.28</v>
      </c>
      <c r="J361" s="240"/>
    </row>
    <row r="362" spans="1:10">
      <c r="A362" s="237"/>
      <c r="B362" s="242" t="s">
        <v>1359</v>
      </c>
      <c r="C362" s="245" t="s">
        <v>351</v>
      </c>
      <c r="D362" s="236"/>
      <c r="E362" s="248">
        <v>429</v>
      </c>
      <c r="F362" s="244">
        <f t="shared" si="52"/>
        <v>2.145</v>
      </c>
      <c r="G362" s="244">
        <f t="shared" si="53"/>
        <v>25.74</v>
      </c>
      <c r="H362" s="244">
        <f t="shared" si="54"/>
        <v>2.25</v>
      </c>
      <c r="I362" s="244">
        <f t="shared" si="51"/>
        <v>489.06</v>
      </c>
      <c r="J362" s="240"/>
    </row>
    <row r="363" spans="1:10">
      <c r="A363" s="230"/>
      <c r="B363" s="242" t="s">
        <v>1360</v>
      </c>
      <c r="C363" s="245" t="s">
        <v>351</v>
      </c>
      <c r="D363" s="236"/>
      <c r="E363" s="248">
        <v>654</v>
      </c>
      <c r="F363" s="244">
        <f t="shared" si="52"/>
        <v>3.27</v>
      </c>
      <c r="G363" s="244">
        <f t="shared" si="53"/>
        <v>39.24</v>
      </c>
      <c r="H363" s="244">
        <f t="shared" si="54"/>
        <v>2.25</v>
      </c>
      <c r="I363" s="244">
        <f t="shared" si="51"/>
        <v>745.56</v>
      </c>
      <c r="J363" s="236"/>
    </row>
    <row r="364" spans="1:10">
      <c r="A364" s="230"/>
      <c r="B364" s="242" t="s">
        <v>1361</v>
      </c>
      <c r="C364" s="245" t="s">
        <v>351</v>
      </c>
      <c r="D364" s="240"/>
      <c r="E364" s="248">
        <v>1218</v>
      </c>
      <c r="F364" s="244">
        <f t="shared" si="52"/>
        <v>6.09</v>
      </c>
      <c r="G364" s="244">
        <f t="shared" si="53"/>
        <v>73.08</v>
      </c>
      <c r="H364" s="244">
        <f t="shared" si="54"/>
        <v>2.25</v>
      </c>
      <c r="I364" s="244">
        <f t="shared" si="51"/>
        <v>1388.52</v>
      </c>
      <c r="J364" s="236"/>
    </row>
    <row r="365" spans="1:10">
      <c r="A365" s="230"/>
      <c r="B365" s="242" t="s">
        <v>1362</v>
      </c>
      <c r="C365" s="245" t="s">
        <v>351</v>
      </c>
      <c r="D365" s="236"/>
      <c r="E365" s="248">
        <v>1697</v>
      </c>
      <c r="F365" s="244">
        <f t="shared" si="52"/>
        <v>8.4849999999999994</v>
      </c>
      <c r="G365" s="244">
        <f t="shared" si="53"/>
        <v>101.82</v>
      </c>
      <c r="H365" s="244">
        <f t="shared" si="54"/>
        <v>2.25</v>
      </c>
      <c r="I365" s="244">
        <f t="shared" si="51"/>
        <v>1934.58</v>
      </c>
      <c r="J365" s="236"/>
    </row>
    <row r="366" spans="1:10">
      <c r="A366" s="230"/>
      <c r="B366" s="242" t="s">
        <v>1363</v>
      </c>
      <c r="C366" s="245" t="s">
        <v>351</v>
      </c>
      <c r="D366" s="236"/>
      <c r="E366" s="248">
        <v>2359</v>
      </c>
      <c r="F366" s="244">
        <f t="shared" si="52"/>
        <v>11.795</v>
      </c>
      <c r="G366" s="244">
        <f t="shared" si="53"/>
        <v>141.54</v>
      </c>
      <c r="H366" s="244">
        <f t="shared" si="54"/>
        <v>2.25</v>
      </c>
      <c r="I366" s="244">
        <f t="shared" si="51"/>
        <v>2689.26</v>
      </c>
      <c r="J366" s="236"/>
    </row>
    <row r="367" spans="1:10">
      <c r="A367" s="237"/>
      <c r="B367" s="243" t="s">
        <v>1380</v>
      </c>
      <c r="C367" s="240"/>
      <c r="D367" s="240"/>
      <c r="E367" s="241"/>
      <c r="F367" s="244"/>
      <c r="G367" s="244"/>
      <c r="H367" s="244"/>
      <c r="I367" s="244"/>
      <c r="J367" s="240"/>
    </row>
    <row r="368" spans="1:10">
      <c r="A368" s="230"/>
      <c r="B368" s="242" t="s">
        <v>1355</v>
      </c>
      <c r="C368" s="245" t="s">
        <v>351</v>
      </c>
      <c r="D368" s="236"/>
      <c r="E368" s="248">
        <v>20</v>
      </c>
      <c r="F368" s="244">
        <f t="shared" si="52"/>
        <v>0.1</v>
      </c>
      <c r="G368" s="244">
        <f t="shared" si="53"/>
        <v>1.2</v>
      </c>
      <c r="H368" s="244">
        <f>H366</f>
        <v>2.25</v>
      </c>
      <c r="I368" s="244">
        <f t="shared" si="51"/>
        <v>22.8</v>
      </c>
      <c r="J368" s="236"/>
    </row>
    <row r="369" spans="1:10">
      <c r="A369" s="230"/>
      <c r="B369" s="242" t="s">
        <v>1356</v>
      </c>
      <c r="C369" s="245" t="s">
        <v>351</v>
      </c>
      <c r="D369" s="236"/>
      <c r="E369" s="248">
        <v>35</v>
      </c>
      <c r="F369" s="244">
        <f t="shared" si="52"/>
        <v>0.17500000000000002</v>
      </c>
      <c r="G369" s="244">
        <f t="shared" si="53"/>
        <v>2.1</v>
      </c>
      <c r="H369" s="244">
        <f t="shared" si="54"/>
        <v>2.25</v>
      </c>
      <c r="I369" s="244">
        <f t="shared" si="51"/>
        <v>39.9</v>
      </c>
      <c r="J369" s="236"/>
    </row>
    <row r="370" spans="1:10">
      <c r="A370" s="230"/>
      <c r="B370" s="242" t="s">
        <v>1357</v>
      </c>
      <c r="C370" s="245" t="s">
        <v>351</v>
      </c>
      <c r="D370" s="236"/>
      <c r="E370" s="248">
        <v>45</v>
      </c>
      <c r="F370" s="244">
        <f t="shared" si="52"/>
        <v>0.22500000000000001</v>
      </c>
      <c r="G370" s="244">
        <f t="shared" si="53"/>
        <v>2.6999999999999997</v>
      </c>
      <c r="H370" s="244">
        <f t="shared" si="54"/>
        <v>2.25</v>
      </c>
      <c r="I370" s="244">
        <f t="shared" si="51"/>
        <v>51.3</v>
      </c>
      <c r="J370" s="236"/>
    </row>
    <row r="371" spans="1:10">
      <c r="A371" s="230"/>
      <c r="B371" s="242" t="s">
        <v>1358</v>
      </c>
      <c r="C371" s="245" t="s">
        <v>351</v>
      </c>
      <c r="D371" s="236"/>
      <c r="E371" s="248">
        <v>80</v>
      </c>
      <c r="F371" s="244">
        <f t="shared" si="52"/>
        <v>0.4</v>
      </c>
      <c r="G371" s="244">
        <f t="shared" si="53"/>
        <v>4.8</v>
      </c>
      <c r="H371" s="244">
        <f t="shared" si="54"/>
        <v>2.25</v>
      </c>
      <c r="I371" s="244">
        <f t="shared" si="51"/>
        <v>91.2</v>
      </c>
      <c r="J371" s="236"/>
    </row>
    <row r="372" spans="1:10">
      <c r="A372" s="230"/>
      <c r="B372" s="242" t="s">
        <v>1359</v>
      </c>
      <c r="C372" s="245" t="s">
        <v>351</v>
      </c>
      <c r="D372" s="240"/>
      <c r="E372" s="248">
        <v>94</v>
      </c>
      <c r="F372" s="244">
        <f t="shared" si="52"/>
        <v>0.47000000000000003</v>
      </c>
      <c r="G372" s="244">
        <f t="shared" si="53"/>
        <v>5.64</v>
      </c>
      <c r="H372" s="244">
        <f t="shared" si="54"/>
        <v>2.25</v>
      </c>
      <c r="I372" s="244">
        <f t="shared" si="51"/>
        <v>107.16</v>
      </c>
      <c r="J372" s="236"/>
    </row>
    <row r="373" spans="1:10">
      <c r="A373" s="237"/>
      <c r="B373" s="242" t="s">
        <v>1360</v>
      </c>
      <c r="C373" s="245" t="s">
        <v>351</v>
      </c>
      <c r="D373" s="236"/>
      <c r="E373" s="248">
        <v>117</v>
      </c>
      <c r="F373" s="244">
        <f t="shared" si="52"/>
        <v>0.58499999999999996</v>
      </c>
      <c r="G373" s="244">
        <f t="shared" si="53"/>
        <v>7.02</v>
      </c>
      <c r="H373" s="244">
        <f t="shared" si="54"/>
        <v>2.25</v>
      </c>
      <c r="I373" s="244">
        <f t="shared" si="51"/>
        <v>133.38</v>
      </c>
      <c r="J373" s="240"/>
    </row>
    <row r="374" spans="1:10">
      <c r="A374" s="230"/>
      <c r="B374" s="242" t="s">
        <v>1361</v>
      </c>
      <c r="C374" s="245" t="s">
        <v>351</v>
      </c>
      <c r="D374" s="236"/>
      <c r="E374" s="248">
        <v>219</v>
      </c>
      <c r="F374" s="244">
        <f t="shared" si="52"/>
        <v>1.095</v>
      </c>
      <c r="G374" s="244">
        <f t="shared" si="53"/>
        <v>13.139999999999999</v>
      </c>
      <c r="H374" s="244">
        <f t="shared" si="54"/>
        <v>2.25</v>
      </c>
      <c r="I374" s="244">
        <f t="shared" si="51"/>
        <v>249.66</v>
      </c>
      <c r="J374" s="236"/>
    </row>
    <row r="375" spans="1:10">
      <c r="A375" s="230"/>
      <c r="B375" s="242" t="s">
        <v>1362</v>
      </c>
      <c r="C375" s="245" t="s">
        <v>351</v>
      </c>
      <c r="D375" s="236"/>
      <c r="E375" s="248">
        <v>298</v>
      </c>
      <c r="F375" s="244">
        <f t="shared" si="52"/>
        <v>1.49</v>
      </c>
      <c r="G375" s="244">
        <f t="shared" si="53"/>
        <v>17.88</v>
      </c>
      <c r="H375" s="244">
        <f t="shared" si="54"/>
        <v>2.25</v>
      </c>
      <c r="I375" s="244">
        <f t="shared" si="51"/>
        <v>339.72</v>
      </c>
      <c r="J375" s="236"/>
    </row>
    <row r="376" spans="1:10">
      <c r="A376" s="230"/>
      <c r="B376" s="242" t="s">
        <v>1363</v>
      </c>
      <c r="C376" s="245" t="s">
        <v>351</v>
      </c>
      <c r="D376" s="240"/>
      <c r="E376" s="248">
        <v>454</v>
      </c>
      <c r="F376" s="244">
        <f t="shared" si="52"/>
        <v>2.27</v>
      </c>
      <c r="G376" s="244">
        <f t="shared" si="53"/>
        <v>27.24</v>
      </c>
      <c r="H376" s="244">
        <f t="shared" si="54"/>
        <v>2.25</v>
      </c>
      <c r="I376" s="244">
        <f t="shared" si="51"/>
        <v>517.55999999999995</v>
      </c>
      <c r="J376" s="236"/>
    </row>
    <row r="377" spans="1:10">
      <c r="A377" s="237"/>
      <c r="B377" s="242" t="s">
        <v>1364</v>
      </c>
      <c r="C377" s="245" t="s">
        <v>351</v>
      </c>
      <c r="D377" s="236"/>
      <c r="E377" s="248">
        <v>610</v>
      </c>
      <c r="F377" s="244">
        <f t="shared" si="52"/>
        <v>3.0500000000000003</v>
      </c>
      <c r="G377" s="244">
        <f t="shared" si="53"/>
        <v>36.6</v>
      </c>
      <c r="H377" s="244">
        <f t="shared" si="54"/>
        <v>2.25</v>
      </c>
      <c r="I377" s="244">
        <f t="shared" si="51"/>
        <v>695.4</v>
      </c>
      <c r="J377" s="240"/>
    </row>
    <row r="378" spans="1:10">
      <c r="A378" s="230"/>
      <c r="B378" s="242" t="s">
        <v>1365</v>
      </c>
      <c r="C378" s="245" t="s">
        <v>351</v>
      </c>
      <c r="D378" s="236"/>
      <c r="E378" s="248">
        <v>766</v>
      </c>
      <c r="F378" s="244">
        <f t="shared" si="52"/>
        <v>3.83</v>
      </c>
      <c r="G378" s="244">
        <f t="shared" si="53"/>
        <v>45.96</v>
      </c>
      <c r="H378" s="244">
        <f t="shared" si="54"/>
        <v>2.25</v>
      </c>
      <c r="I378" s="244">
        <f t="shared" si="51"/>
        <v>873.24</v>
      </c>
      <c r="J378" s="236"/>
    </row>
    <row r="379" spans="1:10">
      <c r="A379" s="230"/>
      <c r="B379" s="242" t="s">
        <v>1366</v>
      </c>
      <c r="C379" s="245" t="s">
        <v>351</v>
      </c>
      <c r="D379" s="236"/>
      <c r="E379" s="248">
        <v>922</v>
      </c>
      <c r="F379" s="244">
        <f t="shared" si="52"/>
        <v>4.6100000000000003</v>
      </c>
      <c r="G379" s="244">
        <f t="shared" si="53"/>
        <v>55.32</v>
      </c>
      <c r="H379" s="244">
        <f t="shared" si="54"/>
        <v>2.25</v>
      </c>
      <c r="I379" s="244">
        <f t="shared" si="51"/>
        <v>1051.08</v>
      </c>
      <c r="J379" s="236"/>
    </row>
    <row r="380" spans="1:10">
      <c r="A380" s="237"/>
      <c r="B380" s="243" t="s">
        <v>1381</v>
      </c>
      <c r="C380" s="240"/>
      <c r="D380" s="240"/>
      <c r="E380" s="241"/>
      <c r="F380" s="244"/>
      <c r="G380" s="244"/>
      <c r="H380" s="244"/>
      <c r="I380" s="244"/>
      <c r="J380" s="240"/>
    </row>
    <row r="381" spans="1:10">
      <c r="A381" s="230"/>
      <c r="B381" s="242" t="s">
        <v>1382</v>
      </c>
      <c r="C381" s="245" t="s">
        <v>351</v>
      </c>
      <c r="D381" s="236"/>
      <c r="E381" s="248">
        <v>64</v>
      </c>
      <c r="F381" s="244">
        <f t="shared" si="52"/>
        <v>0.32</v>
      </c>
      <c r="G381" s="244">
        <f t="shared" si="53"/>
        <v>3.84</v>
      </c>
      <c r="H381" s="244">
        <f>H379</f>
        <v>2.25</v>
      </c>
      <c r="I381" s="244">
        <f t="shared" ref="I381:I442" si="55">(G381*H381)+F381+E381</f>
        <v>72.960000000000008</v>
      </c>
      <c r="J381" s="236"/>
    </row>
    <row r="382" spans="1:10">
      <c r="A382" s="230"/>
      <c r="B382" s="242" t="s">
        <v>1383</v>
      </c>
      <c r="C382" s="245" t="s">
        <v>351</v>
      </c>
      <c r="D382" s="236"/>
      <c r="E382" s="248">
        <v>87</v>
      </c>
      <c r="F382" s="244">
        <f t="shared" si="52"/>
        <v>0.435</v>
      </c>
      <c r="G382" s="244">
        <f t="shared" si="53"/>
        <v>5.22</v>
      </c>
      <c r="H382" s="244">
        <f t="shared" si="54"/>
        <v>2.25</v>
      </c>
      <c r="I382" s="244">
        <f t="shared" si="55"/>
        <v>99.18</v>
      </c>
      <c r="J382" s="236"/>
    </row>
    <row r="383" spans="1:10">
      <c r="A383" s="230"/>
      <c r="B383" s="242" t="s">
        <v>1384</v>
      </c>
      <c r="C383" s="245" t="s">
        <v>351</v>
      </c>
      <c r="D383" s="236"/>
      <c r="E383" s="248">
        <v>135</v>
      </c>
      <c r="F383" s="244">
        <f t="shared" si="52"/>
        <v>0.67500000000000004</v>
      </c>
      <c r="G383" s="244">
        <f t="shared" si="53"/>
        <v>8.1</v>
      </c>
      <c r="H383" s="244">
        <f t="shared" si="54"/>
        <v>2.25</v>
      </c>
      <c r="I383" s="244">
        <f t="shared" si="55"/>
        <v>153.9</v>
      </c>
      <c r="J383" s="236"/>
    </row>
    <row r="384" spans="1:10">
      <c r="A384" s="230"/>
      <c r="B384" s="242" t="s">
        <v>1385</v>
      </c>
      <c r="C384" s="245" t="s">
        <v>351</v>
      </c>
      <c r="D384" s="236"/>
      <c r="E384" s="248">
        <v>167</v>
      </c>
      <c r="F384" s="244">
        <f t="shared" si="52"/>
        <v>0.83499999999999996</v>
      </c>
      <c r="G384" s="244">
        <f t="shared" si="53"/>
        <v>10.02</v>
      </c>
      <c r="H384" s="244">
        <f t="shared" si="54"/>
        <v>2.25</v>
      </c>
      <c r="I384" s="244">
        <f t="shared" si="55"/>
        <v>190.38</v>
      </c>
      <c r="J384" s="236"/>
    </row>
    <row r="385" spans="1:10">
      <c r="A385" s="230"/>
      <c r="B385" s="242" t="s">
        <v>1386</v>
      </c>
      <c r="C385" s="245" t="s">
        <v>351</v>
      </c>
      <c r="D385" s="240"/>
      <c r="E385" s="248">
        <v>280</v>
      </c>
      <c r="F385" s="244">
        <f t="shared" si="52"/>
        <v>1.4000000000000001</v>
      </c>
      <c r="G385" s="244">
        <f t="shared" si="53"/>
        <v>16.8</v>
      </c>
      <c r="H385" s="244">
        <f t="shared" si="54"/>
        <v>2.25</v>
      </c>
      <c r="I385" s="244">
        <f t="shared" si="55"/>
        <v>319.2</v>
      </c>
      <c r="J385" s="236"/>
    </row>
    <row r="386" spans="1:10">
      <c r="A386" s="237"/>
      <c r="B386" s="242" t="s">
        <v>1387</v>
      </c>
      <c r="C386" s="245" t="s">
        <v>351</v>
      </c>
      <c r="D386" s="236"/>
      <c r="E386" s="248">
        <v>456</v>
      </c>
      <c r="F386" s="244">
        <f t="shared" si="52"/>
        <v>2.2800000000000002</v>
      </c>
      <c r="G386" s="244">
        <f t="shared" si="53"/>
        <v>27.36</v>
      </c>
      <c r="H386" s="244">
        <f t="shared" si="54"/>
        <v>2.25</v>
      </c>
      <c r="I386" s="244">
        <f t="shared" si="55"/>
        <v>519.84</v>
      </c>
      <c r="J386" s="240"/>
    </row>
    <row r="387" spans="1:10">
      <c r="A387" s="230"/>
      <c r="B387" s="242" t="s">
        <v>1388</v>
      </c>
      <c r="C387" s="245" t="s">
        <v>351</v>
      </c>
      <c r="D387" s="236"/>
      <c r="E387" s="248">
        <v>685</v>
      </c>
      <c r="F387" s="244">
        <f t="shared" si="52"/>
        <v>3.4250000000000003</v>
      </c>
      <c r="G387" s="244">
        <f t="shared" si="53"/>
        <v>41.1</v>
      </c>
      <c r="H387" s="244">
        <f t="shared" si="54"/>
        <v>2.25</v>
      </c>
      <c r="I387" s="244">
        <f t="shared" si="55"/>
        <v>780.9</v>
      </c>
      <c r="J387" s="236"/>
    </row>
    <row r="388" spans="1:10">
      <c r="A388" s="230"/>
      <c r="B388" s="242" t="s">
        <v>1389</v>
      </c>
      <c r="C388" s="245" t="s">
        <v>351</v>
      </c>
      <c r="D388" s="236"/>
      <c r="E388" s="248">
        <v>1116</v>
      </c>
      <c r="F388" s="244">
        <f t="shared" si="52"/>
        <v>5.58</v>
      </c>
      <c r="G388" s="244">
        <f t="shared" si="53"/>
        <v>66.959999999999994</v>
      </c>
      <c r="H388" s="244">
        <f t="shared" si="54"/>
        <v>2.25</v>
      </c>
      <c r="I388" s="244">
        <f t="shared" si="55"/>
        <v>1272.24</v>
      </c>
      <c r="J388" s="236"/>
    </row>
    <row r="389" spans="1:10" s="226" customFormat="1">
      <c r="A389" s="230"/>
      <c r="B389" s="242" t="s">
        <v>958</v>
      </c>
      <c r="C389" s="245" t="s">
        <v>351</v>
      </c>
      <c r="D389" s="240"/>
      <c r="E389" s="248">
        <v>1926</v>
      </c>
      <c r="F389" s="244">
        <f t="shared" si="52"/>
        <v>9.6300000000000008</v>
      </c>
      <c r="G389" s="244">
        <f t="shared" si="53"/>
        <v>115.56</v>
      </c>
      <c r="H389" s="244">
        <f t="shared" si="54"/>
        <v>2.25</v>
      </c>
      <c r="I389" s="244">
        <f t="shared" si="55"/>
        <v>2195.64</v>
      </c>
      <c r="J389" s="236"/>
    </row>
    <row r="390" spans="1:10">
      <c r="A390" s="230"/>
      <c r="B390" s="243" t="s">
        <v>1390</v>
      </c>
      <c r="C390" s="245"/>
      <c r="D390" s="240"/>
      <c r="E390" s="248"/>
      <c r="F390" s="244"/>
      <c r="G390" s="244"/>
      <c r="H390" s="244"/>
      <c r="I390" s="244"/>
      <c r="J390" s="236"/>
    </row>
    <row r="391" spans="1:10">
      <c r="A391" s="237"/>
      <c r="B391" s="242" t="s">
        <v>1355</v>
      </c>
      <c r="C391" s="245" t="s">
        <v>351</v>
      </c>
      <c r="D391" s="236"/>
      <c r="E391" s="248">
        <v>884</v>
      </c>
      <c r="F391" s="244">
        <f t="shared" si="52"/>
        <v>4.42</v>
      </c>
      <c r="G391" s="244">
        <f t="shared" si="53"/>
        <v>53.04</v>
      </c>
      <c r="H391" s="244">
        <f>H389</f>
        <v>2.25</v>
      </c>
      <c r="I391" s="244">
        <f t="shared" si="55"/>
        <v>1007.76</v>
      </c>
      <c r="J391" s="240"/>
    </row>
    <row r="392" spans="1:10">
      <c r="A392" s="230"/>
      <c r="B392" s="242" t="s">
        <v>1356</v>
      </c>
      <c r="C392" s="245" t="s">
        <v>351</v>
      </c>
      <c r="D392" s="236"/>
      <c r="E392" s="248">
        <v>1080</v>
      </c>
      <c r="F392" s="244">
        <f t="shared" si="52"/>
        <v>5.4</v>
      </c>
      <c r="G392" s="244">
        <f t="shared" si="53"/>
        <v>64.8</v>
      </c>
      <c r="H392" s="244">
        <f t="shared" si="54"/>
        <v>2.25</v>
      </c>
      <c r="I392" s="244">
        <f t="shared" si="55"/>
        <v>1231.2</v>
      </c>
      <c r="J392" s="236"/>
    </row>
    <row r="393" spans="1:10">
      <c r="A393" s="230"/>
      <c r="B393" s="242" t="s">
        <v>1357</v>
      </c>
      <c r="C393" s="245" t="s">
        <v>351</v>
      </c>
      <c r="D393" s="236"/>
      <c r="E393" s="248">
        <v>1662</v>
      </c>
      <c r="F393" s="244">
        <f t="shared" si="52"/>
        <v>8.31</v>
      </c>
      <c r="G393" s="244">
        <f t="shared" si="53"/>
        <v>99.72</v>
      </c>
      <c r="H393" s="244">
        <f t="shared" si="54"/>
        <v>2.25</v>
      </c>
      <c r="I393" s="244">
        <f t="shared" si="55"/>
        <v>1894.68</v>
      </c>
      <c r="J393" s="236"/>
    </row>
    <row r="394" spans="1:10">
      <c r="A394" s="230"/>
      <c r="B394" s="242" t="s">
        <v>1358</v>
      </c>
      <c r="C394" s="245" t="s">
        <v>351</v>
      </c>
      <c r="D394" s="236"/>
      <c r="E394" s="248">
        <v>2515</v>
      </c>
      <c r="F394" s="244">
        <f t="shared" si="52"/>
        <v>12.575000000000001</v>
      </c>
      <c r="G394" s="244">
        <f t="shared" si="53"/>
        <v>150.9</v>
      </c>
      <c r="H394" s="244">
        <f t="shared" si="54"/>
        <v>2.25</v>
      </c>
      <c r="I394" s="244">
        <f t="shared" si="55"/>
        <v>2867.1</v>
      </c>
      <c r="J394" s="236"/>
    </row>
    <row r="395" spans="1:10">
      <c r="A395" s="230"/>
      <c r="B395" s="242" t="s">
        <v>1359</v>
      </c>
      <c r="C395" s="245" t="s">
        <v>351</v>
      </c>
      <c r="D395" s="240"/>
      <c r="E395" s="248">
        <v>3349</v>
      </c>
      <c r="F395" s="244">
        <f t="shared" si="52"/>
        <v>16.745000000000001</v>
      </c>
      <c r="G395" s="244">
        <f t="shared" si="53"/>
        <v>200.94</v>
      </c>
      <c r="H395" s="244">
        <f t="shared" si="54"/>
        <v>2.25</v>
      </c>
      <c r="I395" s="244">
        <f t="shared" si="55"/>
        <v>3817.86</v>
      </c>
      <c r="J395" s="236"/>
    </row>
    <row r="396" spans="1:10">
      <c r="A396" s="236"/>
      <c r="B396" s="242" t="s">
        <v>1360</v>
      </c>
      <c r="C396" s="245" t="s">
        <v>351</v>
      </c>
      <c r="D396" s="236"/>
      <c r="E396" s="248">
        <v>5296</v>
      </c>
      <c r="F396" s="244">
        <f t="shared" si="52"/>
        <v>26.48</v>
      </c>
      <c r="G396" s="244">
        <f t="shared" si="53"/>
        <v>317.76</v>
      </c>
      <c r="H396" s="244">
        <f t="shared" si="54"/>
        <v>2.25</v>
      </c>
      <c r="I396" s="244">
        <f t="shared" si="55"/>
        <v>6037.4400000000005</v>
      </c>
      <c r="J396" s="236"/>
    </row>
    <row r="397" spans="1:10">
      <c r="A397" s="236"/>
      <c r="B397" s="242" t="s">
        <v>1361</v>
      </c>
      <c r="C397" s="245" t="s">
        <v>351</v>
      </c>
      <c r="D397" s="236"/>
      <c r="E397" s="248">
        <v>10058</v>
      </c>
      <c r="F397" s="244">
        <f t="shared" si="52"/>
        <v>50.29</v>
      </c>
      <c r="G397" s="244">
        <f t="shared" si="53"/>
        <v>603.48</v>
      </c>
      <c r="H397" s="244">
        <f t="shared" si="54"/>
        <v>2.25</v>
      </c>
      <c r="I397" s="244">
        <f t="shared" si="55"/>
        <v>11466.119999999999</v>
      </c>
      <c r="J397" s="236"/>
    </row>
    <row r="398" spans="1:10">
      <c r="A398" s="236"/>
      <c r="B398" s="242" t="s">
        <v>1362</v>
      </c>
      <c r="C398" s="245" t="s">
        <v>351</v>
      </c>
      <c r="D398" s="236"/>
      <c r="E398" s="248">
        <v>15300</v>
      </c>
      <c r="F398" s="244">
        <f t="shared" si="52"/>
        <v>76.5</v>
      </c>
      <c r="G398" s="244">
        <f t="shared" si="53"/>
        <v>918</v>
      </c>
      <c r="H398" s="244">
        <f t="shared" si="54"/>
        <v>2.25</v>
      </c>
      <c r="I398" s="244">
        <f t="shared" si="55"/>
        <v>17442</v>
      </c>
      <c r="J398" s="236"/>
    </row>
    <row r="399" spans="1:10">
      <c r="A399" s="236"/>
      <c r="B399" s="243" t="s">
        <v>1391</v>
      </c>
      <c r="C399" s="236"/>
      <c r="D399" s="236"/>
      <c r="E399" s="249"/>
      <c r="F399" s="244"/>
      <c r="G399" s="244"/>
      <c r="H399" s="244"/>
      <c r="I399" s="244"/>
      <c r="J399" s="236"/>
    </row>
    <row r="400" spans="1:10">
      <c r="A400" s="236"/>
      <c r="B400" s="242" t="s">
        <v>1355</v>
      </c>
      <c r="C400" s="245" t="s">
        <v>351</v>
      </c>
      <c r="D400" s="236"/>
      <c r="E400" s="248">
        <v>342</v>
      </c>
      <c r="F400" s="244">
        <f t="shared" ref="F400:F463" si="56">E400*0.005</f>
        <v>1.71</v>
      </c>
      <c r="G400" s="244">
        <f t="shared" si="53"/>
        <v>20.52</v>
      </c>
      <c r="H400" s="244">
        <f>H398</f>
        <v>2.25</v>
      </c>
      <c r="I400" s="244">
        <f t="shared" si="55"/>
        <v>389.88</v>
      </c>
      <c r="J400" s="236"/>
    </row>
    <row r="401" spans="1:10">
      <c r="A401" s="236"/>
      <c r="B401" s="242" t="s">
        <v>1356</v>
      </c>
      <c r="C401" s="245" t="s">
        <v>351</v>
      </c>
      <c r="D401" s="236"/>
      <c r="E401" s="248">
        <v>545</v>
      </c>
      <c r="F401" s="244">
        <f t="shared" si="56"/>
        <v>2.7250000000000001</v>
      </c>
      <c r="G401" s="244">
        <f t="shared" si="53"/>
        <v>32.699999999999996</v>
      </c>
      <c r="H401" s="244">
        <f t="shared" si="54"/>
        <v>2.25</v>
      </c>
      <c r="I401" s="244">
        <f t="shared" si="55"/>
        <v>621.29999999999995</v>
      </c>
      <c r="J401" s="236"/>
    </row>
    <row r="402" spans="1:10">
      <c r="A402" s="236"/>
      <c r="B402" s="242" t="s">
        <v>1357</v>
      </c>
      <c r="C402" s="245" t="s">
        <v>351</v>
      </c>
      <c r="D402" s="236"/>
      <c r="E402" s="248">
        <v>800</v>
      </c>
      <c r="F402" s="244">
        <f t="shared" si="56"/>
        <v>4</v>
      </c>
      <c r="G402" s="244">
        <f t="shared" si="53"/>
        <v>48</v>
      </c>
      <c r="H402" s="244">
        <f t="shared" si="54"/>
        <v>2.25</v>
      </c>
      <c r="I402" s="244">
        <f t="shared" si="55"/>
        <v>912</v>
      </c>
      <c r="J402" s="236"/>
    </row>
    <row r="403" spans="1:10">
      <c r="A403" s="236"/>
      <c r="B403" s="242" t="s">
        <v>1358</v>
      </c>
      <c r="C403" s="245" t="s">
        <v>351</v>
      </c>
      <c r="D403" s="236"/>
      <c r="E403" s="248">
        <v>1086</v>
      </c>
      <c r="F403" s="244">
        <f t="shared" si="56"/>
        <v>5.43</v>
      </c>
      <c r="G403" s="244">
        <f t="shared" si="53"/>
        <v>65.16</v>
      </c>
      <c r="H403" s="244">
        <f t="shared" si="54"/>
        <v>2.25</v>
      </c>
      <c r="I403" s="244">
        <f t="shared" si="55"/>
        <v>1238.04</v>
      </c>
      <c r="J403" s="236"/>
    </row>
    <row r="404" spans="1:10">
      <c r="A404" s="236"/>
      <c r="B404" s="242" t="s">
        <v>1359</v>
      </c>
      <c r="C404" s="245" t="s">
        <v>351</v>
      </c>
      <c r="D404" s="240"/>
      <c r="E404" s="248">
        <v>1658</v>
      </c>
      <c r="F404" s="244">
        <f t="shared" si="56"/>
        <v>8.2900000000000009</v>
      </c>
      <c r="G404" s="244">
        <f t="shared" si="53"/>
        <v>99.47999999999999</v>
      </c>
      <c r="H404" s="244">
        <f t="shared" si="54"/>
        <v>2.25</v>
      </c>
      <c r="I404" s="244">
        <f t="shared" si="55"/>
        <v>1890.12</v>
      </c>
      <c r="J404" s="236"/>
    </row>
    <row r="405" spans="1:10">
      <c r="A405" s="236"/>
      <c r="B405" s="242" t="s">
        <v>1360</v>
      </c>
      <c r="C405" s="245" t="s">
        <v>351</v>
      </c>
      <c r="D405" s="236"/>
      <c r="E405" s="248">
        <v>1872</v>
      </c>
      <c r="F405" s="244">
        <f t="shared" si="56"/>
        <v>9.36</v>
      </c>
      <c r="G405" s="244">
        <f t="shared" si="53"/>
        <v>112.32</v>
      </c>
      <c r="H405" s="244">
        <f t="shared" si="54"/>
        <v>2.25</v>
      </c>
      <c r="I405" s="244">
        <f t="shared" si="55"/>
        <v>2134.08</v>
      </c>
      <c r="J405" s="236"/>
    </row>
    <row r="406" spans="1:10">
      <c r="A406" s="236"/>
      <c r="B406" s="242" t="s">
        <v>1361</v>
      </c>
      <c r="C406" s="245" t="s">
        <v>351</v>
      </c>
      <c r="D406" s="236"/>
      <c r="E406" s="248">
        <v>3584</v>
      </c>
      <c r="F406" s="244">
        <f t="shared" si="56"/>
        <v>17.920000000000002</v>
      </c>
      <c r="G406" s="244">
        <f t="shared" si="53"/>
        <v>215.04</v>
      </c>
      <c r="H406" s="244">
        <f t="shared" si="54"/>
        <v>2.25</v>
      </c>
      <c r="I406" s="244">
        <f t="shared" si="55"/>
        <v>4085.76</v>
      </c>
      <c r="J406" s="236"/>
    </row>
    <row r="407" spans="1:10">
      <c r="A407" s="236"/>
      <c r="B407" s="243" t="s">
        <v>1392</v>
      </c>
      <c r="C407" s="236"/>
      <c r="D407" s="236"/>
      <c r="E407" s="249"/>
      <c r="F407" s="244"/>
      <c r="G407" s="244"/>
      <c r="H407" s="244"/>
      <c r="I407" s="244"/>
      <c r="J407" s="236"/>
    </row>
    <row r="408" spans="1:10">
      <c r="A408" s="236"/>
      <c r="B408" s="242" t="s">
        <v>1393</v>
      </c>
      <c r="C408" s="245" t="s">
        <v>351</v>
      </c>
      <c r="D408" s="236"/>
      <c r="E408" s="248">
        <v>1209</v>
      </c>
      <c r="F408" s="244">
        <f t="shared" si="56"/>
        <v>6.0449999999999999</v>
      </c>
      <c r="G408" s="244">
        <f t="shared" si="53"/>
        <v>72.539999999999992</v>
      </c>
      <c r="H408" s="244">
        <f>H406</f>
        <v>2.25</v>
      </c>
      <c r="I408" s="244">
        <f t="shared" si="55"/>
        <v>1378.26</v>
      </c>
      <c r="J408" s="236"/>
    </row>
    <row r="409" spans="1:10">
      <c r="A409" s="236"/>
      <c r="B409" s="242" t="s">
        <v>1394</v>
      </c>
      <c r="C409" s="245" t="s">
        <v>351</v>
      </c>
      <c r="D409" s="236"/>
      <c r="E409" s="248">
        <v>1209</v>
      </c>
      <c r="F409" s="244">
        <f t="shared" si="56"/>
        <v>6.0449999999999999</v>
      </c>
      <c r="G409" s="244">
        <f t="shared" si="53"/>
        <v>72.539999999999992</v>
      </c>
      <c r="H409" s="244">
        <f t="shared" si="54"/>
        <v>2.25</v>
      </c>
      <c r="I409" s="244">
        <f t="shared" si="55"/>
        <v>1378.26</v>
      </c>
      <c r="J409" s="236"/>
    </row>
    <row r="410" spans="1:10">
      <c r="A410" s="236"/>
      <c r="B410" s="242" t="s">
        <v>1395</v>
      </c>
      <c r="C410" s="245" t="s">
        <v>351</v>
      </c>
      <c r="D410" s="236"/>
      <c r="E410" s="248">
        <v>1459</v>
      </c>
      <c r="F410" s="244">
        <f t="shared" si="56"/>
        <v>7.2949999999999999</v>
      </c>
      <c r="G410" s="244">
        <f t="shared" si="53"/>
        <v>87.539999999999992</v>
      </c>
      <c r="H410" s="244">
        <f t="shared" si="54"/>
        <v>2.25</v>
      </c>
      <c r="I410" s="244">
        <f t="shared" si="55"/>
        <v>1663.26</v>
      </c>
      <c r="J410" s="236"/>
    </row>
    <row r="411" spans="1:10">
      <c r="A411" s="236"/>
      <c r="B411" s="242" t="s">
        <v>1396</v>
      </c>
      <c r="C411" s="245" t="s">
        <v>351</v>
      </c>
      <c r="D411" s="236"/>
      <c r="E411" s="248">
        <v>1605</v>
      </c>
      <c r="F411" s="244">
        <f t="shared" si="56"/>
        <v>8.0250000000000004</v>
      </c>
      <c r="G411" s="244">
        <f t="shared" si="53"/>
        <v>96.3</v>
      </c>
      <c r="H411" s="244">
        <f t="shared" si="54"/>
        <v>2.25</v>
      </c>
      <c r="I411" s="244">
        <f t="shared" si="55"/>
        <v>1829.7</v>
      </c>
      <c r="J411" s="236"/>
    </row>
    <row r="412" spans="1:10">
      <c r="A412" s="236"/>
      <c r="B412" s="242" t="s">
        <v>1397</v>
      </c>
      <c r="C412" s="245" t="s">
        <v>351</v>
      </c>
      <c r="D412" s="240"/>
      <c r="E412" s="248">
        <v>1926</v>
      </c>
      <c r="F412" s="244">
        <f t="shared" si="56"/>
        <v>9.6300000000000008</v>
      </c>
      <c r="G412" s="244">
        <f t="shared" si="53"/>
        <v>115.56</v>
      </c>
      <c r="H412" s="244">
        <f t="shared" si="54"/>
        <v>2.25</v>
      </c>
      <c r="I412" s="244">
        <f t="shared" si="55"/>
        <v>2195.64</v>
      </c>
      <c r="J412" s="236"/>
    </row>
    <row r="413" spans="1:10">
      <c r="A413" s="236"/>
      <c r="B413" s="242" t="s">
        <v>1398</v>
      </c>
      <c r="C413" s="245" t="s">
        <v>351</v>
      </c>
      <c r="D413" s="236"/>
      <c r="E413" s="248">
        <v>3550</v>
      </c>
      <c r="F413" s="244">
        <f t="shared" si="56"/>
        <v>17.75</v>
      </c>
      <c r="G413" s="244">
        <f t="shared" ref="G413:G476" si="57">E413*6%</f>
        <v>213</v>
      </c>
      <c r="H413" s="244">
        <f t="shared" si="54"/>
        <v>2.25</v>
      </c>
      <c r="I413" s="244">
        <f t="shared" si="55"/>
        <v>4047</v>
      </c>
      <c r="J413" s="236"/>
    </row>
    <row r="414" spans="1:10">
      <c r="A414" s="236"/>
      <c r="B414" s="243" t="s">
        <v>1399</v>
      </c>
      <c r="C414" s="245"/>
      <c r="D414" s="236"/>
      <c r="E414" s="248"/>
      <c r="F414" s="244"/>
      <c r="G414" s="244"/>
      <c r="H414" s="244"/>
      <c r="I414" s="244"/>
      <c r="J414" s="236"/>
    </row>
    <row r="415" spans="1:10">
      <c r="A415" s="236"/>
      <c r="B415" s="242" t="s">
        <v>1400</v>
      </c>
      <c r="C415" s="245" t="s">
        <v>351</v>
      </c>
      <c r="D415" s="236"/>
      <c r="E415" s="248">
        <v>802</v>
      </c>
      <c r="F415" s="244">
        <f t="shared" si="56"/>
        <v>4.01</v>
      </c>
      <c r="G415" s="244">
        <f t="shared" si="57"/>
        <v>48.12</v>
      </c>
      <c r="H415" s="244">
        <f>H413</f>
        <v>2.25</v>
      </c>
      <c r="I415" s="244">
        <f t="shared" si="55"/>
        <v>914.28</v>
      </c>
      <c r="J415" s="236"/>
    </row>
    <row r="416" spans="1:10">
      <c r="A416" s="236"/>
      <c r="B416" s="242" t="s">
        <v>1401</v>
      </c>
      <c r="C416" s="245" t="s">
        <v>351</v>
      </c>
      <c r="D416" s="236"/>
      <c r="E416" s="248">
        <v>1177</v>
      </c>
      <c r="F416" s="244">
        <f t="shared" si="56"/>
        <v>5.8849999999999998</v>
      </c>
      <c r="G416" s="244">
        <f t="shared" si="57"/>
        <v>70.61999999999999</v>
      </c>
      <c r="H416" s="244">
        <f t="shared" ref="H416:H477" si="58">H415</f>
        <v>2.25</v>
      </c>
      <c r="I416" s="244">
        <f t="shared" si="55"/>
        <v>1341.78</v>
      </c>
      <c r="J416" s="236"/>
    </row>
    <row r="417" spans="1:10">
      <c r="A417" s="236"/>
      <c r="B417" s="242" t="s">
        <v>1402</v>
      </c>
      <c r="C417" s="245" t="s">
        <v>351</v>
      </c>
      <c r="D417" s="236"/>
      <c r="E417" s="248">
        <v>2140</v>
      </c>
      <c r="F417" s="244">
        <f t="shared" si="56"/>
        <v>10.700000000000001</v>
      </c>
      <c r="G417" s="244">
        <f t="shared" si="57"/>
        <v>128.4</v>
      </c>
      <c r="H417" s="244">
        <f t="shared" si="58"/>
        <v>2.25</v>
      </c>
      <c r="I417" s="244">
        <f t="shared" si="55"/>
        <v>2439.6</v>
      </c>
      <c r="J417" s="236"/>
    </row>
    <row r="418" spans="1:10">
      <c r="A418" s="236"/>
      <c r="B418" s="242" t="s">
        <v>1403</v>
      </c>
      <c r="C418" s="245" t="s">
        <v>351</v>
      </c>
      <c r="D418" s="236"/>
      <c r="E418" s="248">
        <v>3103</v>
      </c>
      <c r="F418" s="244">
        <f t="shared" si="56"/>
        <v>15.515000000000001</v>
      </c>
      <c r="G418" s="244">
        <f t="shared" si="57"/>
        <v>186.18</v>
      </c>
      <c r="H418" s="244">
        <f t="shared" si="58"/>
        <v>2.25</v>
      </c>
      <c r="I418" s="244">
        <f t="shared" si="55"/>
        <v>3537.42</v>
      </c>
      <c r="J418" s="236"/>
    </row>
    <row r="419" spans="1:10">
      <c r="A419" s="236"/>
      <c r="B419" s="243" t="s">
        <v>1404</v>
      </c>
      <c r="C419" s="245"/>
      <c r="D419" s="240"/>
      <c r="E419" s="248"/>
      <c r="F419" s="244"/>
      <c r="G419" s="244"/>
      <c r="H419" s="244"/>
      <c r="I419" s="244"/>
      <c r="J419" s="236"/>
    </row>
    <row r="420" spans="1:10">
      <c r="A420" s="236"/>
      <c r="B420" s="242" t="s">
        <v>1362</v>
      </c>
      <c r="C420" s="245" t="s">
        <v>351</v>
      </c>
      <c r="D420" s="236"/>
      <c r="E420" s="248">
        <v>13241</v>
      </c>
      <c r="F420" s="244">
        <f t="shared" si="56"/>
        <v>66.204999999999998</v>
      </c>
      <c r="G420" s="244">
        <f t="shared" si="57"/>
        <v>794.45999999999992</v>
      </c>
      <c r="H420" s="244">
        <f>H418</f>
        <v>2.25</v>
      </c>
      <c r="I420" s="244">
        <f t="shared" si="55"/>
        <v>15094.74</v>
      </c>
      <c r="J420" s="236"/>
    </row>
    <row r="421" spans="1:10">
      <c r="A421" s="236"/>
      <c r="B421" s="242" t="s">
        <v>1363</v>
      </c>
      <c r="C421" s="245" t="s">
        <v>351</v>
      </c>
      <c r="D421" s="236"/>
      <c r="E421" s="248">
        <v>14124</v>
      </c>
      <c r="F421" s="244">
        <f t="shared" si="56"/>
        <v>70.62</v>
      </c>
      <c r="G421" s="244">
        <f t="shared" si="57"/>
        <v>847.43999999999994</v>
      </c>
      <c r="H421" s="244">
        <f t="shared" si="58"/>
        <v>2.25</v>
      </c>
      <c r="I421" s="244">
        <f t="shared" si="55"/>
        <v>16101.36</v>
      </c>
      <c r="J421" s="236"/>
    </row>
    <row r="422" spans="1:10">
      <c r="A422" s="236"/>
      <c r="B422" s="242" t="s">
        <v>1364</v>
      </c>
      <c r="C422" s="245" t="s">
        <v>351</v>
      </c>
      <c r="D422" s="236"/>
      <c r="E422" s="248">
        <v>15301</v>
      </c>
      <c r="F422" s="244">
        <f t="shared" si="56"/>
        <v>76.504999999999995</v>
      </c>
      <c r="G422" s="244">
        <f t="shared" si="57"/>
        <v>918.06</v>
      </c>
      <c r="H422" s="244">
        <f t="shared" si="58"/>
        <v>2.25</v>
      </c>
      <c r="I422" s="244">
        <f t="shared" si="55"/>
        <v>17443.14</v>
      </c>
      <c r="J422" s="236"/>
    </row>
    <row r="423" spans="1:10">
      <c r="A423" s="236"/>
      <c r="B423" s="242" t="s">
        <v>1365</v>
      </c>
      <c r="C423" s="245" t="s">
        <v>351</v>
      </c>
      <c r="D423" s="236"/>
      <c r="E423" s="248">
        <v>19538</v>
      </c>
      <c r="F423" s="244">
        <f t="shared" si="56"/>
        <v>97.69</v>
      </c>
      <c r="G423" s="244">
        <f t="shared" si="57"/>
        <v>1172.28</v>
      </c>
      <c r="H423" s="244">
        <f t="shared" si="58"/>
        <v>2.25</v>
      </c>
      <c r="I423" s="244">
        <f t="shared" si="55"/>
        <v>22273.32</v>
      </c>
      <c r="J423" s="236"/>
    </row>
    <row r="424" spans="1:10" s="226" customFormat="1">
      <c r="A424" s="236"/>
      <c r="B424" s="243" t="s">
        <v>1405</v>
      </c>
      <c r="C424" s="245" t="s">
        <v>351</v>
      </c>
      <c r="D424" s="236"/>
      <c r="E424" s="248">
        <v>400</v>
      </c>
      <c r="F424" s="244">
        <f t="shared" si="56"/>
        <v>2</v>
      </c>
      <c r="G424" s="244">
        <f t="shared" si="57"/>
        <v>24</v>
      </c>
      <c r="H424" s="244">
        <f t="shared" si="58"/>
        <v>2.25</v>
      </c>
      <c r="I424" s="244">
        <f t="shared" si="55"/>
        <v>456</v>
      </c>
      <c r="J424" s="236"/>
    </row>
    <row r="425" spans="1:10">
      <c r="A425" s="236"/>
      <c r="B425" s="243" t="s">
        <v>1406</v>
      </c>
      <c r="C425" s="245"/>
      <c r="D425" s="240"/>
      <c r="E425" s="248"/>
      <c r="F425" s="244"/>
      <c r="G425" s="244"/>
      <c r="H425" s="244"/>
      <c r="I425" s="244"/>
      <c r="J425" s="236"/>
    </row>
    <row r="426" spans="1:10">
      <c r="A426" s="236"/>
      <c r="B426" s="242" t="s">
        <v>1362</v>
      </c>
      <c r="C426" s="245" t="s">
        <v>351</v>
      </c>
      <c r="D426" s="236"/>
      <c r="E426" s="248">
        <v>353</v>
      </c>
      <c r="F426" s="244">
        <f t="shared" si="56"/>
        <v>1.7650000000000001</v>
      </c>
      <c r="G426" s="244">
        <f t="shared" si="57"/>
        <v>21.18</v>
      </c>
      <c r="H426" s="244">
        <f>H424</f>
        <v>2.25</v>
      </c>
      <c r="I426" s="244">
        <f t="shared" si="55"/>
        <v>402.42</v>
      </c>
      <c r="J426" s="236"/>
    </row>
    <row r="427" spans="1:10">
      <c r="A427" s="236"/>
      <c r="B427" s="242" t="s">
        <v>1363</v>
      </c>
      <c r="C427" s="245" t="s">
        <v>351</v>
      </c>
      <c r="D427" s="236"/>
      <c r="E427" s="248">
        <v>438</v>
      </c>
      <c r="F427" s="244">
        <f t="shared" si="56"/>
        <v>2.19</v>
      </c>
      <c r="G427" s="244">
        <f t="shared" si="57"/>
        <v>26.279999999999998</v>
      </c>
      <c r="H427" s="244">
        <f t="shared" si="58"/>
        <v>2.25</v>
      </c>
      <c r="I427" s="244">
        <f t="shared" si="55"/>
        <v>499.32</v>
      </c>
      <c r="J427" s="236"/>
    </row>
    <row r="428" spans="1:10">
      <c r="A428" s="236"/>
      <c r="B428" s="242" t="s">
        <v>1364</v>
      </c>
      <c r="C428" s="245" t="s">
        <v>351</v>
      </c>
      <c r="D428" s="236"/>
      <c r="E428" s="248">
        <v>535</v>
      </c>
      <c r="F428" s="244">
        <f t="shared" si="56"/>
        <v>2.6750000000000003</v>
      </c>
      <c r="G428" s="244">
        <f t="shared" si="57"/>
        <v>32.1</v>
      </c>
      <c r="H428" s="244">
        <f t="shared" si="58"/>
        <v>2.25</v>
      </c>
      <c r="I428" s="244">
        <f t="shared" si="55"/>
        <v>609.9</v>
      </c>
      <c r="J428" s="236"/>
    </row>
    <row r="429" spans="1:10">
      <c r="A429" s="236"/>
      <c r="B429" s="242" t="s">
        <v>1365</v>
      </c>
      <c r="C429" s="245" t="s">
        <v>351</v>
      </c>
      <c r="D429" s="236"/>
      <c r="E429" s="248">
        <v>599</v>
      </c>
      <c r="F429" s="244">
        <f t="shared" si="56"/>
        <v>2.9950000000000001</v>
      </c>
      <c r="G429" s="244">
        <f t="shared" si="57"/>
        <v>35.94</v>
      </c>
      <c r="H429" s="244">
        <f t="shared" si="58"/>
        <v>2.25</v>
      </c>
      <c r="I429" s="244">
        <f t="shared" si="55"/>
        <v>682.86</v>
      </c>
      <c r="J429" s="236"/>
    </row>
    <row r="430" spans="1:10">
      <c r="A430" s="236"/>
      <c r="B430" s="242" t="s">
        <v>1366</v>
      </c>
      <c r="C430" s="245" t="s">
        <v>351</v>
      </c>
      <c r="D430" s="236"/>
      <c r="E430" s="248">
        <v>706</v>
      </c>
      <c r="F430" s="244">
        <f t="shared" si="56"/>
        <v>3.5300000000000002</v>
      </c>
      <c r="G430" s="244">
        <f t="shared" si="57"/>
        <v>42.36</v>
      </c>
      <c r="H430" s="244">
        <f t="shared" si="58"/>
        <v>2.25</v>
      </c>
      <c r="I430" s="244">
        <f t="shared" si="55"/>
        <v>804.84</v>
      </c>
      <c r="J430" s="236"/>
    </row>
    <row r="431" spans="1:10">
      <c r="A431" s="236"/>
      <c r="B431" s="242" t="s">
        <v>1407</v>
      </c>
      <c r="C431" s="245" t="s">
        <v>351</v>
      </c>
      <c r="D431" s="236"/>
      <c r="E431" s="248">
        <v>800</v>
      </c>
      <c r="F431" s="244">
        <f t="shared" si="56"/>
        <v>4</v>
      </c>
      <c r="G431" s="244">
        <f t="shared" si="57"/>
        <v>48</v>
      </c>
      <c r="H431" s="244">
        <f t="shared" si="58"/>
        <v>2.25</v>
      </c>
      <c r="I431" s="244">
        <f t="shared" si="55"/>
        <v>912</v>
      </c>
      <c r="J431" s="236"/>
    </row>
    <row r="432" spans="1:10">
      <c r="A432" s="236"/>
      <c r="B432" s="243" t="s">
        <v>1408</v>
      </c>
      <c r="C432" s="245"/>
      <c r="D432" s="236"/>
      <c r="E432" s="248"/>
      <c r="F432" s="244"/>
      <c r="G432" s="244"/>
      <c r="H432" s="244"/>
      <c r="I432" s="244"/>
      <c r="J432" s="236"/>
    </row>
    <row r="433" spans="1:10">
      <c r="A433" s="236"/>
      <c r="B433" s="242" t="s">
        <v>1386</v>
      </c>
      <c r="C433" s="245" t="s">
        <v>351</v>
      </c>
      <c r="D433" s="236"/>
      <c r="E433" s="248">
        <v>305</v>
      </c>
      <c r="F433" s="244">
        <f t="shared" si="56"/>
        <v>1.5250000000000001</v>
      </c>
      <c r="G433" s="244">
        <f t="shared" si="57"/>
        <v>18.3</v>
      </c>
      <c r="H433" s="244">
        <f>H431</f>
        <v>2.25</v>
      </c>
      <c r="I433" s="244">
        <f t="shared" si="55"/>
        <v>347.7</v>
      </c>
      <c r="J433" s="236"/>
    </row>
    <row r="434" spans="1:10">
      <c r="A434" s="236"/>
      <c r="B434" s="242" t="s">
        <v>1409</v>
      </c>
      <c r="C434" s="245" t="s">
        <v>351</v>
      </c>
      <c r="D434" s="236"/>
      <c r="E434" s="248">
        <v>321</v>
      </c>
      <c r="F434" s="244">
        <f t="shared" si="56"/>
        <v>1.605</v>
      </c>
      <c r="G434" s="244">
        <f t="shared" si="57"/>
        <v>19.259999999999998</v>
      </c>
      <c r="H434" s="244">
        <f t="shared" si="58"/>
        <v>2.25</v>
      </c>
      <c r="I434" s="244">
        <f t="shared" si="55"/>
        <v>365.94</v>
      </c>
      <c r="J434" s="236"/>
    </row>
    <row r="435" spans="1:10">
      <c r="A435" s="236"/>
      <c r="B435" s="242" t="s">
        <v>1388</v>
      </c>
      <c r="C435" s="245" t="s">
        <v>351</v>
      </c>
      <c r="D435" s="236"/>
      <c r="E435" s="248">
        <v>358</v>
      </c>
      <c r="F435" s="244">
        <f t="shared" si="56"/>
        <v>1.79</v>
      </c>
      <c r="G435" s="244">
        <f t="shared" si="57"/>
        <v>21.48</v>
      </c>
      <c r="H435" s="244">
        <f t="shared" si="58"/>
        <v>2.25</v>
      </c>
      <c r="I435" s="244">
        <f t="shared" si="55"/>
        <v>408.12</v>
      </c>
      <c r="J435" s="236"/>
    </row>
    <row r="436" spans="1:10">
      <c r="A436" s="236"/>
      <c r="B436" s="242" t="s">
        <v>1389</v>
      </c>
      <c r="C436" s="245" t="s">
        <v>351</v>
      </c>
      <c r="D436" s="236"/>
      <c r="E436" s="248">
        <v>464</v>
      </c>
      <c r="F436" s="244">
        <f t="shared" si="56"/>
        <v>2.3199999999999998</v>
      </c>
      <c r="G436" s="244">
        <f t="shared" si="57"/>
        <v>27.84</v>
      </c>
      <c r="H436" s="244">
        <f t="shared" si="58"/>
        <v>2.25</v>
      </c>
      <c r="I436" s="244">
        <f t="shared" si="55"/>
        <v>528.96</v>
      </c>
      <c r="J436" s="236"/>
    </row>
    <row r="437" spans="1:10">
      <c r="A437" s="236"/>
      <c r="B437" s="243" t="s">
        <v>1410</v>
      </c>
      <c r="C437" s="245"/>
      <c r="D437" s="240"/>
      <c r="E437" s="248"/>
      <c r="F437" s="244"/>
      <c r="G437" s="244"/>
      <c r="H437" s="244"/>
      <c r="I437" s="244"/>
      <c r="J437" s="236"/>
    </row>
    <row r="438" spans="1:10">
      <c r="A438" s="236"/>
      <c r="B438" s="242" t="s">
        <v>1407</v>
      </c>
      <c r="C438" s="245" t="s">
        <v>351</v>
      </c>
      <c r="D438" s="236"/>
      <c r="E438" s="248">
        <v>3212</v>
      </c>
      <c r="F438" s="244">
        <f t="shared" si="56"/>
        <v>16.059999999999999</v>
      </c>
      <c r="G438" s="244">
        <f t="shared" si="57"/>
        <v>192.72</v>
      </c>
      <c r="H438" s="244">
        <f>H436</f>
        <v>2.25</v>
      </c>
      <c r="I438" s="244">
        <f t="shared" si="55"/>
        <v>3661.68</v>
      </c>
      <c r="J438" s="236"/>
    </row>
    <row r="439" spans="1:10">
      <c r="A439" s="236"/>
      <c r="B439" s="242" t="s">
        <v>1366</v>
      </c>
      <c r="C439" s="245" t="s">
        <v>351</v>
      </c>
      <c r="D439" s="236"/>
      <c r="E439" s="248">
        <v>2651</v>
      </c>
      <c r="F439" s="244">
        <f t="shared" si="56"/>
        <v>13.255000000000001</v>
      </c>
      <c r="G439" s="244">
        <f t="shared" si="57"/>
        <v>159.06</v>
      </c>
      <c r="H439" s="244">
        <f t="shared" si="58"/>
        <v>2.25</v>
      </c>
      <c r="I439" s="244">
        <f t="shared" si="55"/>
        <v>3022.14</v>
      </c>
      <c r="J439" s="236"/>
    </row>
    <row r="440" spans="1:10">
      <c r="A440" s="236"/>
      <c r="B440" s="242" t="s">
        <v>1365</v>
      </c>
      <c r="C440" s="245" t="s">
        <v>351</v>
      </c>
      <c r="D440" s="240"/>
      <c r="E440" s="248">
        <v>1364</v>
      </c>
      <c r="F440" s="244">
        <f t="shared" si="56"/>
        <v>6.82</v>
      </c>
      <c r="G440" s="244">
        <f t="shared" si="57"/>
        <v>81.84</v>
      </c>
      <c r="H440" s="244">
        <f t="shared" si="58"/>
        <v>2.25</v>
      </c>
      <c r="I440" s="244">
        <f t="shared" si="55"/>
        <v>1554.96</v>
      </c>
      <c r="J440" s="236"/>
    </row>
    <row r="441" spans="1:10">
      <c r="A441" s="236"/>
      <c r="B441" s="242" t="s">
        <v>1364</v>
      </c>
      <c r="C441" s="245" t="s">
        <v>351</v>
      </c>
      <c r="D441" s="236"/>
      <c r="E441" s="248">
        <v>1177</v>
      </c>
      <c r="F441" s="244">
        <f t="shared" si="56"/>
        <v>5.8849999999999998</v>
      </c>
      <c r="G441" s="244">
        <f t="shared" si="57"/>
        <v>70.61999999999999</v>
      </c>
      <c r="H441" s="244">
        <f t="shared" si="58"/>
        <v>2.25</v>
      </c>
      <c r="I441" s="244">
        <f t="shared" si="55"/>
        <v>1341.78</v>
      </c>
      <c r="J441" s="236"/>
    </row>
    <row r="442" spans="1:10">
      <c r="A442" s="236"/>
      <c r="B442" s="242" t="s">
        <v>1363</v>
      </c>
      <c r="C442" s="245" t="s">
        <v>351</v>
      </c>
      <c r="D442" s="236"/>
      <c r="E442" s="248">
        <v>1043</v>
      </c>
      <c r="F442" s="244">
        <f t="shared" si="56"/>
        <v>5.2149999999999999</v>
      </c>
      <c r="G442" s="244">
        <f t="shared" si="57"/>
        <v>62.58</v>
      </c>
      <c r="H442" s="244">
        <f t="shared" si="58"/>
        <v>2.25</v>
      </c>
      <c r="I442" s="244">
        <f t="shared" si="55"/>
        <v>1189.02</v>
      </c>
      <c r="J442" s="236"/>
    </row>
    <row r="443" spans="1:10">
      <c r="A443" s="236"/>
      <c r="B443" s="243" t="s">
        <v>1411</v>
      </c>
      <c r="C443" s="245"/>
      <c r="D443" s="236"/>
      <c r="E443" s="248"/>
      <c r="F443" s="244"/>
      <c r="G443" s="244"/>
      <c r="H443" s="244"/>
      <c r="I443" s="244"/>
      <c r="J443" s="236"/>
    </row>
    <row r="444" spans="1:10">
      <c r="A444" s="236"/>
      <c r="B444" s="242" t="s">
        <v>1355</v>
      </c>
      <c r="C444" s="245" t="s">
        <v>351</v>
      </c>
      <c r="D444" s="240"/>
      <c r="E444" s="248">
        <v>288</v>
      </c>
      <c r="F444" s="244">
        <f t="shared" si="56"/>
        <v>1.44</v>
      </c>
      <c r="G444" s="244">
        <f t="shared" si="57"/>
        <v>17.28</v>
      </c>
      <c r="H444" s="244">
        <f>H442</f>
        <v>2.25</v>
      </c>
      <c r="I444" s="244">
        <f t="shared" ref="I444:I492" si="59">(G444*H444)+F444+E444</f>
        <v>328.32</v>
      </c>
      <c r="J444" s="236"/>
    </row>
    <row r="445" spans="1:10">
      <c r="A445" s="236"/>
      <c r="B445" s="242" t="s">
        <v>1356</v>
      </c>
      <c r="C445" s="245" t="s">
        <v>351</v>
      </c>
      <c r="D445" s="236"/>
      <c r="E445" s="248">
        <v>449</v>
      </c>
      <c r="F445" s="244">
        <f t="shared" si="56"/>
        <v>2.2450000000000001</v>
      </c>
      <c r="G445" s="244">
        <f t="shared" si="57"/>
        <v>26.939999999999998</v>
      </c>
      <c r="H445" s="244">
        <f t="shared" si="58"/>
        <v>2.25</v>
      </c>
      <c r="I445" s="244">
        <f t="shared" si="59"/>
        <v>511.86</v>
      </c>
      <c r="J445" s="236"/>
    </row>
    <row r="446" spans="1:10">
      <c r="A446" s="236"/>
      <c r="B446" s="242" t="s">
        <v>1357</v>
      </c>
      <c r="C446" s="245" t="s">
        <v>351</v>
      </c>
      <c r="D446" s="236"/>
      <c r="E446" s="248">
        <v>642</v>
      </c>
      <c r="F446" s="244">
        <f t="shared" si="56"/>
        <v>3.21</v>
      </c>
      <c r="G446" s="244">
        <f t="shared" si="57"/>
        <v>38.519999999999996</v>
      </c>
      <c r="H446" s="244">
        <f t="shared" si="58"/>
        <v>2.25</v>
      </c>
      <c r="I446" s="244">
        <f t="shared" si="59"/>
        <v>731.88</v>
      </c>
      <c r="J446" s="236"/>
    </row>
    <row r="447" spans="1:10">
      <c r="A447" s="236"/>
      <c r="B447" s="242" t="s">
        <v>1358</v>
      </c>
      <c r="C447" s="245" t="s">
        <v>351</v>
      </c>
      <c r="D447" s="236"/>
      <c r="E447" s="248">
        <v>963</v>
      </c>
      <c r="F447" s="244">
        <f t="shared" si="56"/>
        <v>4.8150000000000004</v>
      </c>
      <c r="G447" s="244">
        <f t="shared" si="57"/>
        <v>57.78</v>
      </c>
      <c r="H447" s="244">
        <f t="shared" si="58"/>
        <v>2.25</v>
      </c>
      <c r="I447" s="244">
        <f t="shared" si="59"/>
        <v>1097.82</v>
      </c>
      <c r="J447" s="236"/>
    </row>
    <row r="448" spans="1:10">
      <c r="A448" s="236"/>
      <c r="B448" s="242" t="s">
        <v>1359</v>
      </c>
      <c r="C448" s="245" t="s">
        <v>351</v>
      </c>
      <c r="D448" s="236"/>
      <c r="E448" s="248">
        <v>1423</v>
      </c>
      <c r="F448" s="244">
        <f t="shared" si="56"/>
        <v>7.1150000000000002</v>
      </c>
      <c r="G448" s="244">
        <f t="shared" si="57"/>
        <v>85.38</v>
      </c>
      <c r="H448" s="244">
        <f t="shared" si="58"/>
        <v>2.25</v>
      </c>
      <c r="I448" s="244">
        <f t="shared" si="59"/>
        <v>1622.22</v>
      </c>
      <c r="J448" s="236"/>
    </row>
    <row r="449" spans="1:10">
      <c r="A449" s="236"/>
      <c r="B449" s="242" t="s">
        <v>1360</v>
      </c>
      <c r="C449" s="245" t="s">
        <v>351</v>
      </c>
      <c r="D449" s="236"/>
      <c r="E449" s="248">
        <v>2000</v>
      </c>
      <c r="F449" s="244">
        <f t="shared" si="56"/>
        <v>10</v>
      </c>
      <c r="G449" s="244">
        <f t="shared" si="57"/>
        <v>120</v>
      </c>
      <c r="H449" s="244">
        <f t="shared" si="58"/>
        <v>2.25</v>
      </c>
      <c r="I449" s="244">
        <f t="shared" si="59"/>
        <v>2280</v>
      </c>
      <c r="J449" s="236"/>
    </row>
    <row r="450" spans="1:10">
      <c r="A450" s="236"/>
      <c r="B450" s="243" t="s">
        <v>916</v>
      </c>
      <c r="C450" s="245" t="s">
        <v>351</v>
      </c>
      <c r="D450" s="236"/>
      <c r="E450" s="248">
        <v>1219</v>
      </c>
      <c r="F450" s="244">
        <f t="shared" si="56"/>
        <v>6.0949999999999998</v>
      </c>
      <c r="G450" s="244">
        <f t="shared" si="57"/>
        <v>73.14</v>
      </c>
      <c r="H450" s="244">
        <f t="shared" si="58"/>
        <v>2.25</v>
      </c>
      <c r="I450" s="244">
        <f>(G450*H450)+F450+E450</f>
        <v>1389.66</v>
      </c>
      <c r="J450" s="236"/>
    </row>
    <row r="451" spans="1:10">
      <c r="A451" s="236"/>
      <c r="B451" s="243" t="s">
        <v>1412</v>
      </c>
      <c r="C451" s="245"/>
      <c r="D451" s="236"/>
      <c r="E451" s="248"/>
      <c r="F451" s="244"/>
      <c r="G451" s="244"/>
      <c r="H451" s="244"/>
      <c r="I451" s="244"/>
      <c r="J451" s="236"/>
    </row>
    <row r="452" spans="1:10">
      <c r="A452" s="236"/>
      <c r="B452" s="242" t="s">
        <v>1355</v>
      </c>
      <c r="C452" s="245" t="s">
        <v>351</v>
      </c>
      <c r="D452" s="240"/>
      <c r="E452" s="248">
        <v>749</v>
      </c>
      <c r="F452" s="244">
        <f t="shared" si="56"/>
        <v>3.7450000000000001</v>
      </c>
      <c r="G452" s="244">
        <f t="shared" si="57"/>
        <v>44.94</v>
      </c>
      <c r="H452" s="244">
        <f>H450</f>
        <v>2.25</v>
      </c>
      <c r="I452" s="244">
        <f t="shared" si="59"/>
        <v>853.86</v>
      </c>
      <c r="J452" s="236"/>
    </row>
    <row r="453" spans="1:10">
      <c r="A453" s="236"/>
      <c r="B453" s="242" t="s">
        <v>1356</v>
      </c>
      <c r="C453" s="245" t="s">
        <v>351</v>
      </c>
      <c r="D453" s="236"/>
      <c r="E453" s="248">
        <v>925</v>
      </c>
      <c r="F453" s="244">
        <f t="shared" si="56"/>
        <v>4.625</v>
      </c>
      <c r="G453" s="244">
        <f t="shared" si="57"/>
        <v>55.5</v>
      </c>
      <c r="H453" s="244">
        <f t="shared" si="58"/>
        <v>2.25</v>
      </c>
      <c r="I453" s="244">
        <f t="shared" si="59"/>
        <v>1054.5</v>
      </c>
      <c r="J453" s="236"/>
    </row>
    <row r="454" spans="1:10">
      <c r="A454" s="236"/>
      <c r="B454" s="242" t="s">
        <v>1357</v>
      </c>
      <c r="C454" s="245" t="s">
        <v>351</v>
      </c>
      <c r="D454" s="236"/>
      <c r="E454" s="248">
        <v>1819</v>
      </c>
      <c r="F454" s="244">
        <f t="shared" si="56"/>
        <v>9.0950000000000006</v>
      </c>
      <c r="G454" s="244">
        <f t="shared" si="57"/>
        <v>109.14</v>
      </c>
      <c r="H454" s="244">
        <f t="shared" si="58"/>
        <v>2.25</v>
      </c>
      <c r="I454" s="244">
        <f t="shared" si="59"/>
        <v>2073.66</v>
      </c>
      <c r="J454" s="236"/>
    </row>
    <row r="455" spans="1:10">
      <c r="A455" s="236"/>
      <c r="B455" s="242" t="s">
        <v>1358</v>
      </c>
      <c r="C455" s="245" t="s">
        <v>351</v>
      </c>
      <c r="D455" s="236"/>
      <c r="E455" s="248">
        <v>3530</v>
      </c>
      <c r="F455" s="244">
        <f t="shared" si="56"/>
        <v>17.650000000000002</v>
      </c>
      <c r="G455" s="244">
        <f t="shared" si="57"/>
        <v>211.79999999999998</v>
      </c>
      <c r="H455" s="244">
        <f t="shared" si="58"/>
        <v>2.25</v>
      </c>
      <c r="I455" s="244">
        <f t="shared" si="59"/>
        <v>4024.2</v>
      </c>
      <c r="J455" s="236"/>
    </row>
    <row r="456" spans="1:10">
      <c r="A456" s="236"/>
      <c r="B456" s="243" t="s">
        <v>1413</v>
      </c>
      <c r="C456" s="245"/>
      <c r="D456" s="236"/>
      <c r="E456" s="248"/>
      <c r="F456" s="244"/>
      <c r="G456" s="244"/>
      <c r="H456" s="244"/>
      <c r="I456" s="244"/>
      <c r="J456" s="236"/>
    </row>
    <row r="457" spans="1:10">
      <c r="A457" s="236"/>
      <c r="B457" s="242" t="s">
        <v>1414</v>
      </c>
      <c r="C457" s="245" t="s">
        <v>351</v>
      </c>
      <c r="D457" s="236"/>
      <c r="E457" s="248">
        <v>550</v>
      </c>
      <c r="F457" s="244">
        <f t="shared" si="56"/>
        <v>2.75</v>
      </c>
      <c r="G457" s="244">
        <f t="shared" si="57"/>
        <v>33</v>
      </c>
      <c r="H457" s="244">
        <f>H455</f>
        <v>2.25</v>
      </c>
      <c r="I457" s="244">
        <f t="shared" si="59"/>
        <v>627</v>
      </c>
      <c r="J457" s="236"/>
    </row>
    <row r="458" spans="1:10">
      <c r="A458" s="236"/>
      <c r="B458" s="242" t="s">
        <v>1415</v>
      </c>
      <c r="C458" s="245" t="s">
        <v>351</v>
      </c>
      <c r="D458" s="236"/>
      <c r="E458" s="248">
        <v>1050</v>
      </c>
      <c r="F458" s="244">
        <f t="shared" si="56"/>
        <v>5.25</v>
      </c>
      <c r="G458" s="244">
        <f t="shared" si="57"/>
        <v>63</v>
      </c>
      <c r="H458" s="244">
        <f t="shared" si="58"/>
        <v>2.25</v>
      </c>
      <c r="I458" s="244">
        <f t="shared" si="59"/>
        <v>1197</v>
      </c>
      <c r="J458" s="236"/>
    </row>
    <row r="459" spans="1:10">
      <c r="A459" s="236"/>
      <c r="B459" s="242" t="s">
        <v>1416</v>
      </c>
      <c r="C459" s="245" t="s">
        <v>351</v>
      </c>
      <c r="D459" s="236"/>
      <c r="E459" s="248">
        <v>110</v>
      </c>
      <c r="F459" s="244">
        <f t="shared" si="56"/>
        <v>0.55000000000000004</v>
      </c>
      <c r="G459" s="244">
        <f t="shared" si="57"/>
        <v>6.6</v>
      </c>
      <c r="H459" s="244">
        <f t="shared" si="58"/>
        <v>2.25</v>
      </c>
      <c r="I459" s="244">
        <f t="shared" si="59"/>
        <v>125.4</v>
      </c>
      <c r="J459" s="236"/>
    </row>
    <row r="460" spans="1:10">
      <c r="A460" s="236"/>
      <c r="B460" s="242" t="s">
        <v>1417</v>
      </c>
      <c r="C460" s="245" t="s">
        <v>351</v>
      </c>
      <c r="D460" s="236"/>
      <c r="E460" s="248">
        <v>575</v>
      </c>
      <c r="F460" s="244">
        <f t="shared" si="56"/>
        <v>2.875</v>
      </c>
      <c r="G460" s="244">
        <f t="shared" si="57"/>
        <v>34.5</v>
      </c>
      <c r="H460" s="244">
        <f t="shared" si="58"/>
        <v>2.25</v>
      </c>
      <c r="I460" s="244">
        <f t="shared" si="59"/>
        <v>655.5</v>
      </c>
      <c r="J460" s="236"/>
    </row>
    <row r="461" spans="1:10">
      <c r="A461" s="236"/>
      <c r="B461" s="242" t="s">
        <v>1418</v>
      </c>
      <c r="C461" s="245" t="s">
        <v>351</v>
      </c>
      <c r="D461" s="236"/>
      <c r="E461" s="248">
        <v>4850</v>
      </c>
      <c r="F461" s="244">
        <f t="shared" si="56"/>
        <v>24.25</v>
      </c>
      <c r="G461" s="244">
        <f t="shared" si="57"/>
        <v>291</v>
      </c>
      <c r="H461" s="244">
        <f t="shared" si="58"/>
        <v>2.25</v>
      </c>
      <c r="I461" s="244">
        <f t="shared" si="59"/>
        <v>5529</v>
      </c>
      <c r="J461" s="236"/>
    </row>
    <row r="462" spans="1:10">
      <c r="A462" s="236"/>
      <c r="B462" s="242" t="s">
        <v>1419</v>
      </c>
      <c r="C462" s="245" t="s">
        <v>351</v>
      </c>
      <c r="D462" s="236"/>
      <c r="E462" s="248">
        <v>7100</v>
      </c>
      <c r="F462" s="244">
        <f t="shared" si="56"/>
        <v>35.5</v>
      </c>
      <c r="G462" s="244">
        <f t="shared" si="57"/>
        <v>426</v>
      </c>
      <c r="H462" s="244">
        <f t="shared" si="58"/>
        <v>2.25</v>
      </c>
      <c r="I462" s="244">
        <f t="shared" si="59"/>
        <v>8094</v>
      </c>
      <c r="J462" s="236"/>
    </row>
    <row r="463" spans="1:10">
      <c r="A463" s="236"/>
      <c r="B463" s="242" t="s">
        <v>1420</v>
      </c>
      <c r="C463" s="245" t="s">
        <v>351</v>
      </c>
      <c r="D463" s="236"/>
      <c r="E463" s="248">
        <v>2000</v>
      </c>
      <c r="F463" s="244">
        <f t="shared" si="56"/>
        <v>10</v>
      </c>
      <c r="G463" s="244">
        <f t="shared" si="57"/>
        <v>120</v>
      </c>
      <c r="H463" s="244">
        <f t="shared" si="58"/>
        <v>2.25</v>
      </c>
      <c r="I463" s="244">
        <f t="shared" si="59"/>
        <v>2280</v>
      </c>
      <c r="J463" s="236"/>
    </row>
    <row r="464" spans="1:10">
      <c r="A464" s="236"/>
      <c r="B464" s="242" t="s">
        <v>1421</v>
      </c>
      <c r="C464" s="245" t="s">
        <v>351</v>
      </c>
      <c r="D464" s="236"/>
      <c r="E464" s="248">
        <v>72</v>
      </c>
      <c r="F464" s="244">
        <f t="shared" ref="F464:F527" si="60">E464*0.005</f>
        <v>0.36</v>
      </c>
      <c r="G464" s="244">
        <f t="shared" si="57"/>
        <v>4.32</v>
      </c>
      <c r="H464" s="244">
        <f t="shared" si="58"/>
        <v>2.25</v>
      </c>
      <c r="I464" s="244">
        <f t="shared" si="59"/>
        <v>82.08</v>
      </c>
      <c r="J464" s="236"/>
    </row>
    <row r="465" spans="1:10">
      <c r="A465" s="236"/>
      <c r="B465" s="242" t="s">
        <v>1422</v>
      </c>
      <c r="C465" s="245" t="s">
        <v>351</v>
      </c>
      <c r="D465" s="236"/>
      <c r="E465" s="248">
        <v>230</v>
      </c>
      <c r="F465" s="244">
        <f t="shared" si="60"/>
        <v>1.1500000000000001</v>
      </c>
      <c r="G465" s="244">
        <f t="shared" si="57"/>
        <v>13.799999999999999</v>
      </c>
      <c r="H465" s="244">
        <f t="shared" si="58"/>
        <v>2.25</v>
      </c>
      <c r="I465" s="244">
        <f t="shared" si="59"/>
        <v>262.2</v>
      </c>
      <c r="J465" s="236"/>
    </row>
    <row r="466" spans="1:10">
      <c r="A466" s="236"/>
      <c r="B466" s="242" t="s">
        <v>1423</v>
      </c>
      <c r="C466" s="245" t="s">
        <v>351</v>
      </c>
      <c r="D466" s="236"/>
      <c r="E466" s="248">
        <v>975</v>
      </c>
      <c r="F466" s="244">
        <f t="shared" si="60"/>
        <v>4.875</v>
      </c>
      <c r="G466" s="244">
        <f t="shared" si="57"/>
        <v>58.5</v>
      </c>
      <c r="H466" s="244">
        <f t="shared" si="58"/>
        <v>2.25</v>
      </c>
      <c r="I466" s="244">
        <f t="shared" si="59"/>
        <v>1111.5</v>
      </c>
      <c r="J466" s="236"/>
    </row>
    <row r="467" spans="1:10">
      <c r="A467" s="236"/>
      <c r="B467" s="242" t="s">
        <v>1424</v>
      </c>
      <c r="C467" s="245" t="s">
        <v>351</v>
      </c>
      <c r="D467" s="236"/>
      <c r="E467" s="248">
        <v>110</v>
      </c>
      <c r="F467" s="244">
        <f t="shared" si="60"/>
        <v>0.55000000000000004</v>
      </c>
      <c r="G467" s="244">
        <f t="shared" si="57"/>
        <v>6.6</v>
      </c>
      <c r="H467" s="244">
        <f t="shared" si="58"/>
        <v>2.25</v>
      </c>
      <c r="I467" s="244">
        <f t="shared" si="59"/>
        <v>125.4</v>
      </c>
      <c r="J467" s="236"/>
    </row>
    <row r="468" spans="1:10">
      <c r="A468" s="236"/>
      <c r="B468" s="242" t="s">
        <v>1425</v>
      </c>
      <c r="C468" s="245" t="s">
        <v>351</v>
      </c>
      <c r="D468" s="236"/>
      <c r="E468" s="248">
        <v>130</v>
      </c>
      <c r="F468" s="244">
        <f t="shared" si="60"/>
        <v>0.65</v>
      </c>
      <c r="G468" s="244">
        <f t="shared" si="57"/>
        <v>7.8</v>
      </c>
      <c r="H468" s="244">
        <f t="shared" si="58"/>
        <v>2.25</v>
      </c>
      <c r="I468" s="244">
        <f t="shared" si="59"/>
        <v>148.19999999999999</v>
      </c>
      <c r="J468" s="236"/>
    </row>
    <row r="469" spans="1:10">
      <c r="A469" s="236"/>
      <c r="B469" s="242" t="s">
        <v>1426</v>
      </c>
      <c r="C469" s="245" t="s">
        <v>351</v>
      </c>
      <c r="D469" s="236"/>
      <c r="E469" s="248">
        <v>350</v>
      </c>
      <c r="F469" s="244">
        <f t="shared" si="60"/>
        <v>1.75</v>
      </c>
      <c r="G469" s="244">
        <f t="shared" si="57"/>
        <v>21</v>
      </c>
      <c r="H469" s="244">
        <f t="shared" si="58"/>
        <v>2.25</v>
      </c>
      <c r="I469" s="244">
        <f t="shared" si="59"/>
        <v>399</v>
      </c>
      <c r="J469" s="236"/>
    </row>
    <row r="470" spans="1:10">
      <c r="A470" s="236"/>
      <c r="B470" s="242" t="s">
        <v>1427</v>
      </c>
      <c r="C470" s="245" t="s">
        <v>351</v>
      </c>
      <c r="D470" s="236"/>
      <c r="E470" s="248">
        <v>960</v>
      </c>
      <c r="F470" s="244">
        <f t="shared" si="60"/>
        <v>4.8</v>
      </c>
      <c r="G470" s="244">
        <f t="shared" si="57"/>
        <v>57.599999999999994</v>
      </c>
      <c r="H470" s="244">
        <f t="shared" si="58"/>
        <v>2.25</v>
      </c>
      <c r="I470" s="244">
        <f t="shared" si="59"/>
        <v>1094.4000000000001</v>
      </c>
      <c r="J470" s="236"/>
    </row>
    <row r="471" spans="1:10">
      <c r="A471" s="236"/>
      <c r="B471" s="242" t="s">
        <v>1428</v>
      </c>
      <c r="C471" s="245" t="s">
        <v>351</v>
      </c>
      <c r="D471" s="236"/>
      <c r="E471" s="248">
        <v>300</v>
      </c>
      <c r="F471" s="244">
        <f t="shared" si="60"/>
        <v>1.5</v>
      </c>
      <c r="G471" s="244">
        <f t="shared" si="57"/>
        <v>18</v>
      </c>
      <c r="H471" s="244">
        <f t="shared" si="58"/>
        <v>2.25</v>
      </c>
      <c r="I471" s="244">
        <f t="shared" si="59"/>
        <v>342</v>
      </c>
      <c r="J471" s="236"/>
    </row>
    <row r="472" spans="1:10">
      <c r="A472" s="236"/>
      <c r="B472" s="242" t="s">
        <v>1429</v>
      </c>
      <c r="C472" s="245" t="s">
        <v>351</v>
      </c>
      <c r="D472" s="236"/>
      <c r="E472" s="248">
        <v>650</v>
      </c>
      <c r="F472" s="244">
        <f t="shared" si="60"/>
        <v>3.25</v>
      </c>
      <c r="G472" s="244">
        <f t="shared" si="57"/>
        <v>39</v>
      </c>
      <c r="H472" s="244">
        <f t="shared" si="58"/>
        <v>2.25</v>
      </c>
      <c r="I472" s="244">
        <f t="shared" si="59"/>
        <v>741</v>
      </c>
      <c r="J472" s="236"/>
    </row>
    <row r="473" spans="1:10">
      <c r="A473" s="236"/>
      <c r="B473" s="242" t="s">
        <v>1430</v>
      </c>
      <c r="C473" s="245" t="s">
        <v>351</v>
      </c>
      <c r="D473" s="236"/>
      <c r="E473" s="248">
        <v>780</v>
      </c>
      <c r="F473" s="244">
        <f t="shared" si="60"/>
        <v>3.9</v>
      </c>
      <c r="G473" s="244">
        <f t="shared" si="57"/>
        <v>46.8</v>
      </c>
      <c r="H473" s="244">
        <f t="shared" si="58"/>
        <v>2.25</v>
      </c>
      <c r="I473" s="244">
        <f t="shared" si="59"/>
        <v>889.2</v>
      </c>
      <c r="J473" s="236"/>
    </row>
    <row r="474" spans="1:10">
      <c r="A474" s="236"/>
      <c r="B474" s="242" t="s">
        <v>1431</v>
      </c>
      <c r="C474" s="245" t="s">
        <v>351</v>
      </c>
      <c r="D474" s="236"/>
      <c r="E474" s="248">
        <v>1320</v>
      </c>
      <c r="F474" s="244">
        <f t="shared" si="60"/>
        <v>6.6000000000000005</v>
      </c>
      <c r="G474" s="244">
        <f t="shared" si="57"/>
        <v>79.2</v>
      </c>
      <c r="H474" s="244">
        <f t="shared" si="58"/>
        <v>2.25</v>
      </c>
      <c r="I474" s="244">
        <f t="shared" si="59"/>
        <v>1504.8</v>
      </c>
      <c r="J474" s="236"/>
    </row>
    <row r="475" spans="1:10">
      <c r="A475" s="236"/>
      <c r="B475" s="242" t="s">
        <v>1432</v>
      </c>
      <c r="C475" s="245" t="s">
        <v>351</v>
      </c>
      <c r="D475" s="236"/>
      <c r="E475" s="248">
        <v>1500</v>
      </c>
      <c r="F475" s="244">
        <f t="shared" si="60"/>
        <v>7.5</v>
      </c>
      <c r="G475" s="244">
        <f t="shared" si="57"/>
        <v>90</v>
      </c>
      <c r="H475" s="244">
        <f t="shared" si="58"/>
        <v>2.25</v>
      </c>
      <c r="I475" s="244">
        <f t="shared" si="59"/>
        <v>1710</v>
      </c>
      <c r="J475" s="236"/>
    </row>
    <row r="476" spans="1:10">
      <c r="A476" s="236"/>
      <c r="B476" s="242" t="s">
        <v>1433</v>
      </c>
      <c r="C476" s="245" t="s">
        <v>351</v>
      </c>
      <c r="D476" s="236"/>
      <c r="E476" s="248">
        <v>2450</v>
      </c>
      <c r="F476" s="244">
        <f t="shared" si="60"/>
        <v>12.25</v>
      </c>
      <c r="G476" s="244">
        <f t="shared" si="57"/>
        <v>147</v>
      </c>
      <c r="H476" s="244">
        <f t="shared" si="58"/>
        <v>2.25</v>
      </c>
      <c r="I476" s="244">
        <f t="shared" si="59"/>
        <v>2793</v>
      </c>
      <c r="J476" s="236"/>
    </row>
    <row r="477" spans="1:10">
      <c r="A477" s="236"/>
      <c r="B477" s="242" t="s">
        <v>1434</v>
      </c>
      <c r="C477" s="245" t="s">
        <v>351</v>
      </c>
      <c r="D477" s="236"/>
      <c r="E477" s="248">
        <v>1800</v>
      </c>
      <c r="F477" s="244">
        <f t="shared" si="60"/>
        <v>9</v>
      </c>
      <c r="G477" s="244">
        <f t="shared" ref="G477:G540" si="61">E477*6%</f>
        <v>108</v>
      </c>
      <c r="H477" s="244">
        <f t="shared" si="58"/>
        <v>2.25</v>
      </c>
      <c r="I477" s="244">
        <f t="shared" si="59"/>
        <v>2052</v>
      </c>
      <c r="J477" s="236"/>
    </row>
    <row r="478" spans="1:10">
      <c r="A478" s="236"/>
      <c r="B478" s="242" t="s">
        <v>1435</v>
      </c>
      <c r="C478" s="245" t="s">
        <v>351</v>
      </c>
      <c r="D478" s="236"/>
      <c r="E478" s="248">
        <v>80</v>
      </c>
      <c r="F478" s="244">
        <f t="shared" si="60"/>
        <v>0.4</v>
      </c>
      <c r="G478" s="244">
        <f t="shared" si="61"/>
        <v>4.8</v>
      </c>
      <c r="H478" s="244">
        <f t="shared" ref="H478:H541" si="62">H477</f>
        <v>2.25</v>
      </c>
      <c r="I478" s="244">
        <f t="shared" si="59"/>
        <v>91.2</v>
      </c>
      <c r="J478" s="236"/>
    </row>
    <row r="479" spans="1:10">
      <c r="A479" s="236"/>
      <c r="B479" s="242" t="s">
        <v>1436</v>
      </c>
      <c r="C479" s="245" t="s">
        <v>351</v>
      </c>
      <c r="D479" s="236"/>
      <c r="E479" s="248">
        <v>400</v>
      </c>
      <c r="F479" s="244">
        <f t="shared" si="60"/>
        <v>2</v>
      </c>
      <c r="G479" s="244">
        <f t="shared" si="61"/>
        <v>24</v>
      </c>
      <c r="H479" s="244">
        <f t="shared" si="62"/>
        <v>2.25</v>
      </c>
      <c r="I479" s="244">
        <f t="shared" si="59"/>
        <v>456</v>
      </c>
      <c r="J479" s="236"/>
    </row>
    <row r="480" spans="1:10">
      <c r="A480" s="236"/>
      <c r="B480" s="242" t="s">
        <v>1437</v>
      </c>
      <c r="C480" s="245" t="s">
        <v>351</v>
      </c>
      <c r="D480" s="236"/>
      <c r="E480" s="248">
        <v>600</v>
      </c>
      <c r="F480" s="244">
        <f t="shared" si="60"/>
        <v>3</v>
      </c>
      <c r="G480" s="244">
        <f t="shared" si="61"/>
        <v>36</v>
      </c>
      <c r="H480" s="244">
        <f t="shared" si="62"/>
        <v>2.25</v>
      </c>
      <c r="I480" s="244">
        <f t="shared" si="59"/>
        <v>684</v>
      </c>
      <c r="J480" s="236"/>
    </row>
    <row r="481" spans="1:10">
      <c r="A481" s="236"/>
      <c r="B481" s="242" t="s">
        <v>1438</v>
      </c>
      <c r="C481" s="245" t="s">
        <v>351</v>
      </c>
      <c r="D481" s="236"/>
      <c r="E481" s="248">
        <v>260</v>
      </c>
      <c r="F481" s="244">
        <f t="shared" si="60"/>
        <v>1.3</v>
      </c>
      <c r="G481" s="244">
        <f t="shared" si="61"/>
        <v>15.6</v>
      </c>
      <c r="H481" s="244">
        <f t="shared" si="62"/>
        <v>2.25</v>
      </c>
      <c r="I481" s="244">
        <f t="shared" si="59"/>
        <v>296.39999999999998</v>
      </c>
      <c r="J481" s="236"/>
    </row>
    <row r="482" spans="1:10">
      <c r="A482" s="236"/>
      <c r="B482" s="242" t="s">
        <v>1439</v>
      </c>
      <c r="C482" s="245" t="s">
        <v>351</v>
      </c>
      <c r="D482" s="236"/>
      <c r="E482" s="248">
        <v>3375</v>
      </c>
      <c r="F482" s="244">
        <f t="shared" si="60"/>
        <v>16.875</v>
      </c>
      <c r="G482" s="244">
        <f t="shared" si="61"/>
        <v>202.5</v>
      </c>
      <c r="H482" s="244">
        <f t="shared" si="62"/>
        <v>2.25</v>
      </c>
      <c r="I482" s="244">
        <f t="shared" si="59"/>
        <v>3847.5</v>
      </c>
      <c r="J482" s="236"/>
    </row>
    <row r="483" spans="1:10">
      <c r="A483" s="236"/>
      <c r="B483" s="242" t="s">
        <v>1440</v>
      </c>
      <c r="C483" s="245" t="s">
        <v>351</v>
      </c>
      <c r="D483" s="236"/>
      <c r="E483" s="248">
        <v>1830</v>
      </c>
      <c r="F483" s="244">
        <f t="shared" si="60"/>
        <v>9.15</v>
      </c>
      <c r="G483" s="244">
        <f t="shared" si="61"/>
        <v>109.8</v>
      </c>
      <c r="H483" s="244">
        <f t="shared" si="62"/>
        <v>2.25</v>
      </c>
      <c r="I483" s="244">
        <f t="shared" si="59"/>
        <v>2086.1999999999998</v>
      </c>
      <c r="J483" s="236"/>
    </row>
    <row r="484" spans="1:10">
      <c r="A484" s="236"/>
      <c r="B484" s="242" t="s">
        <v>1441</v>
      </c>
      <c r="C484" s="245" t="s">
        <v>351</v>
      </c>
      <c r="D484" s="236"/>
      <c r="E484" s="248">
        <v>2550</v>
      </c>
      <c r="F484" s="244">
        <f t="shared" si="60"/>
        <v>12.75</v>
      </c>
      <c r="G484" s="244">
        <f t="shared" si="61"/>
        <v>153</v>
      </c>
      <c r="H484" s="244">
        <f t="shared" si="62"/>
        <v>2.25</v>
      </c>
      <c r="I484" s="244">
        <f t="shared" si="59"/>
        <v>2907</v>
      </c>
      <c r="J484" s="236"/>
    </row>
    <row r="485" spans="1:10">
      <c r="A485" s="236"/>
      <c r="B485" s="242" t="s">
        <v>1442</v>
      </c>
      <c r="C485" s="245" t="s">
        <v>351</v>
      </c>
      <c r="D485" s="236"/>
      <c r="E485" s="248">
        <v>285</v>
      </c>
      <c r="F485" s="244">
        <f t="shared" si="60"/>
        <v>1.425</v>
      </c>
      <c r="G485" s="244">
        <f t="shared" si="61"/>
        <v>17.099999999999998</v>
      </c>
      <c r="H485" s="244">
        <f t="shared" si="62"/>
        <v>2.25</v>
      </c>
      <c r="I485" s="244">
        <f t="shared" si="59"/>
        <v>324.89999999999998</v>
      </c>
      <c r="J485" s="236"/>
    </row>
    <row r="486" spans="1:10">
      <c r="A486" s="236"/>
      <c r="B486" s="242" t="s">
        <v>1443</v>
      </c>
      <c r="C486" s="245" t="s">
        <v>351</v>
      </c>
      <c r="D486" s="236"/>
      <c r="E486" s="248">
        <v>295</v>
      </c>
      <c r="F486" s="244">
        <f t="shared" si="60"/>
        <v>1.4750000000000001</v>
      </c>
      <c r="G486" s="244">
        <f t="shared" si="61"/>
        <v>17.7</v>
      </c>
      <c r="H486" s="244">
        <f t="shared" si="62"/>
        <v>2.25</v>
      </c>
      <c r="I486" s="244">
        <f t="shared" si="59"/>
        <v>336.3</v>
      </c>
      <c r="J486" s="236"/>
    </row>
    <row r="487" spans="1:10">
      <c r="A487" s="236"/>
      <c r="B487" s="242" t="s">
        <v>1444</v>
      </c>
      <c r="C487" s="245" t="s">
        <v>351</v>
      </c>
      <c r="D487" s="236"/>
      <c r="E487" s="248">
        <v>4850</v>
      </c>
      <c r="F487" s="244">
        <f t="shared" si="60"/>
        <v>24.25</v>
      </c>
      <c r="G487" s="244">
        <f t="shared" si="61"/>
        <v>291</v>
      </c>
      <c r="H487" s="244">
        <f t="shared" si="62"/>
        <v>2.25</v>
      </c>
      <c r="I487" s="244">
        <f t="shared" si="59"/>
        <v>5529</v>
      </c>
      <c r="J487" s="236"/>
    </row>
    <row r="488" spans="1:10">
      <c r="A488" s="236"/>
      <c r="B488" s="242" t="s">
        <v>1445</v>
      </c>
      <c r="C488" s="245" t="s">
        <v>351</v>
      </c>
      <c r="D488" s="236"/>
      <c r="E488" s="248">
        <v>3750</v>
      </c>
      <c r="F488" s="244">
        <f t="shared" si="60"/>
        <v>18.75</v>
      </c>
      <c r="G488" s="244">
        <f t="shared" si="61"/>
        <v>225</v>
      </c>
      <c r="H488" s="244">
        <f t="shared" si="62"/>
        <v>2.25</v>
      </c>
      <c r="I488" s="244">
        <f t="shared" si="59"/>
        <v>4275</v>
      </c>
      <c r="J488" s="236"/>
    </row>
    <row r="489" spans="1:10">
      <c r="A489" s="236"/>
      <c r="B489" s="242" t="s">
        <v>1446</v>
      </c>
      <c r="C489" s="245" t="s">
        <v>351</v>
      </c>
      <c r="D489" s="236"/>
      <c r="E489" s="248">
        <v>225</v>
      </c>
      <c r="F489" s="244">
        <f t="shared" si="60"/>
        <v>1.125</v>
      </c>
      <c r="G489" s="244">
        <f t="shared" si="61"/>
        <v>13.5</v>
      </c>
      <c r="H489" s="244">
        <f t="shared" si="62"/>
        <v>2.25</v>
      </c>
      <c r="I489" s="244">
        <f t="shared" si="59"/>
        <v>256.5</v>
      </c>
      <c r="J489" s="236"/>
    </row>
    <row r="490" spans="1:10">
      <c r="A490" s="236"/>
      <c r="B490" s="242" t="s">
        <v>1447</v>
      </c>
      <c r="C490" s="245" t="s">
        <v>351</v>
      </c>
      <c r="D490" s="236"/>
      <c r="E490" s="248">
        <v>140</v>
      </c>
      <c r="F490" s="244">
        <f t="shared" si="60"/>
        <v>0.70000000000000007</v>
      </c>
      <c r="G490" s="244">
        <f t="shared" si="61"/>
        <v>8.4</v>
      </c>
      <c r="H490" s="244">
        <f t="shared" si="62"/>
        <v>2.25</v>
      </c>
      <c r="I490" s="244">
        <f t="shared" si="59"/>
        <v>159.6</v>
      </c>
      <c r="J490" s="236"/>
    </row>
    <row r="491" spans="1:10">
      <c r="A491" s="236"/>
      <c r="B491" s="242" t="s">
        <v>1448</v>
      </c>
      <c r="C491" s="245" t="s">
        <v>351</v>
      </c>
      <c r="D491" s="236"/>
      <c r="E491" s="248">
        <v>52</v>
      </c>
      <c r="F491" s="244">
        <f t="shared" si="60"/>
        <v>0.26</v>
      </c>
      <c r="G491" s="244">
        <f t="shared" si="61"/>
        <v>3.12</v>
      </c>
      <c r="H491" s="244">
        <f t="shared" si="62"/>
        <v>2.25</v>
      </c>
      <c r="I491" s="244">
        <f t="shared" si="59"/>
        <v>59.28</v>
      </c>
      <c r="J491" s="236"/>
    </row>
    <row r="492" spans="1:10">
      <c r="A492" s="236"/>
      <c r="B492" s="242" t="s">
        <v>1449</v>
      </c>
      <c r="C492" s="245" t="s">
        <v>351</v>
      </c>
      <c r="D492" s="236"/>
      <c r="E492" s="248">
        <v>105</v>
      </c>
      <c r="F492" s="244">
        <f t="shared" si="60"/>
        <v>0.52500000000000002</v>
      </c>
      <c r="G492" s="244">
        <f t="shared" si="61"/>
        <v>6.3</v>
      </c>
      <c r="H492" s="244">
        <f t="shared" si="62"/>
        <v>2.25</v>
      </c>
      <c r="I492" s="244">
        <f t="shared" si="59"/>
        <v>119.7</v>
      </c>
      <c r="J492" s="236"/>
    </row>
    <row r="493" spans="1:10">
      <c r="A493" s="236"/>
      <c r="B493" s="242" t="s">
        <v>1450</v>
      </c>
      <c r="C493" s="245" t="s">
        <v>351</v>
      </c>
      <c r="D493" s="236"/>
      <c r="E493" s="248">
        <v>65</v>
      </c>
      <c r="F493" s="244">
        <f t="shared" si="60"/>
        <v>0.32500000000000001</v>
      </c>
      <c r="G493" s="244">
        <f t="shared" si="61"/>
        <v>3.9</v>
      </c>
      <c r="H493" s="244">
        <f t="shared" si="62"/>
        <v>2.25</v>
      </c>
      <c r="I493" s="244">
        <f>(G493*H493)+F493+E493</f>
        <v>74.099999999999994</v>
      </c>
      <c r="J493" s="236"/>
    </row>
    <row r="494" spans="1:10">
      <c r="A494" s="236"/>
      <c r="B494" s="242" t="s">
        <v>1451</v>
      </c>
      <c r="C494" s="245" t="s">
        <v>351</v>
      </c>
      <c r="D494" s="236"/>
      <c r="E494" s="248">
        <v>24</v>
      </c>
      <c r="F494" s="244">
        <f t="shared" si="60"/>
        <v>0.12</v>
      </c>
      <c r="G494" s="244">
        <f t="shared" si="61"/>
        <v>1.44</v>
      </c>
      <c r="H494" s="244">
        <f t="shared" si="62"/>
        <v>2.25</v>
      </c>
      <c r="I494" s="244">
        <f>(G494*H494)+F494+E494</f>
        <v>27.36</v>
      </c>
      <c r="J494" s="236"/>
    </row>
    <row r="495" spans="1:10">
      <c r="A495" s="246">
        <v>26</v>
      </c>
      <c r="B495" s="246" t="s">
        <v>1898</v>
      </c>
      <c r="C495" s="236"/>
      <c r="D495" s="236"/>
      <c r="E495" s="248"/>
      <c r="F495" s="244"/>
      <c r="G495" s="244"/>
      <c r="H495" s="244"/>
      <c r="I495" s="244"/>
      <c r="J495" s="236"/>
    </row>
    <row r="496" spans="1:10">
      <c r="A496" s="236"/>
      <c r="B496" s="258" t="s">
        <v>1768</v>
      </c>
      <c r="C496" s="259" t="s">
        <v>1896</v>
      </c>
      <c r="D496" s="236"/>
      <c r="E496" s="248">
        <v>310</v>
      </c>
      <c r="F496" s="244">
        <f t="shared" si="60"/>
        <v>1.55</v>
      </c>
      <c r="G496" s="244">
        <f t="shared" si="61"/>
        <v>18.599999999999998</v>
      </c>
      <c r="H496" s="244">
        <f>H494</f>
        <v>2.25</v>
      </c>
      <c r="I496" s="244">
        <f>(G496*H496)+F496+E496</f>
        <v>353.4</v>
      </c>
      <c r="J496" s="236"/>
    </row>
    <row r="497" spans="1:10">
      <c r="A497" s="236"/>
      <c r="B497" s="236" t="s">
        <v>1769</v>
      </c>
      <c r="C497" s="232" t="s">
        <v>1896</v>
      </c>
      <c r="D497" s="236"/>
      <c r="E497" s="248">
        <v>550</v>
      </c>
      <c r="F497" s="244">
        <f t="shared" si="60"/>
        <v>2.75</v>
      </c>
      <c r="G497" s="244">
        <f>E497*6%</f>
        <v>33</v>
      </c>
      <c r="H497" s="244">
        <f t="shared" si="62"/>
        <v>2.25</v>
      </c>
      <c r="I497" s="244">
        <f t="shared" ref="I497:I558" si="63">(G497*H497)+F497+E497</f>
        <v>627</v>
      </c>
      <c r="J497" s="236"/>
    </row>
    <row r="498" spans="1:10">
      <c r="A498" s="236"/>
      <c r="B498" s="236" t="s">
        <v>1770</v>
      </c>
      <c r="C498" s="232" t="s">
        <v>1896</v>
      </c>
      <c r="D498" s="236"/>
      <c r="E498" s="248">
        <v>110</v>
      </c>
      <c r="F498" s="244">
        <f>E498*0.005</f>
        <v>0.55000000000000004</v>
      </c>
      <c r="G498" s="244">
        <f t="shared" si="61"/>
        <v>6.6</v>
      </c>
      <c r="H498" s="244">
        <f t="shared" si="62"/>
        <v>2.25</v>
      </c>
      <c r="I498" s="244">
        <f t="shared" si="63"/>
        <v>125.4</v>
      </c>
      <c r="J498" s="236"/>
    </row>
    <row r="499" spans="1:10">
      <c r="A499" s="236"/>
      <c r="B499" s="236" t="s">
        <v>1771</v>
      </c>
      <c r="C499" s="232" t="s">
        <v>1896</v>
      </c>
      <c r="D499" s="236"/>
      <c r="E499" s="248">
        <v>2500</v>
      </c>
      <c r="F499" s="244">
        <f t="shared" si="60"/>
        <v>12.5</v>
      </c>
      <c r="G499" s="244">
        <f t="shared" si="61"/>
        <v>150</v>
      </c>
      <c r="H499" s="244">
        <f t="shared" si="62"/>
        <v>2.25</v>
      </c>
      <c r="I499" s="244">
        <f t="shared" si="63"/>
        <v>2850</v>
      </c>
      <c r="J499" s="236"/>
    </row>
    <row r="500" spans="1:10">
      <c r="A500" s="236"/>
      <c r="B500" s="236" t="s">
        <v>1772</v>
      </c>
      <c r="C500" s="232" t="s">
        <v>1896</v>
      </c>
      <c r="D500" s="236"/>
      <c r="E500" s="248">
        <v>3850</v>
      </c>
      <c r="F500" s="244">
        <f t="shared" si="60"/>
        <v>19.25</v>
      </c>
      <c r="G500" s="244">
        <f t="shared" si="61"/>
        <v>231</v>
      </c>
      <c r="H500" s="244">
        <f t="shared" si="62"/>
        <v>2.25</v>
      </c>
      <c r="I500" s="244">
        <f t="shared" si="63"/>
        <v>4389</v>
      </c>
      <c r="J500" s="236"/>
    </row>
    <row r="501" spans="1:10">
      <c r="A501" s="236"/>
      <c r="B501" s="236" t="s">
        <v>1773</v>
      </c>
      <c r="C501" s="232"/>
      <c r="D501" s="236"/>
      <c r="E501" s="248">
        <v>1500</v>
      </c>
      <c r="F501" s="244">
        <f t="shared" si="60"/>
        <v>7.5</v>
      </c>
      <c r="G501" s="244">
        <f t="shared" si="61"/>
        <v>90</v>
      </c>
      <c r="H501" s="244">
        <f t="shared" si="62"/>
        <v>2.25</v>
      </c>
      <c r="I501" s="244">
        <f t="shared" si="63"/>
        <v>1710</v>
      </c>
      <c r="J501" s="236"/>
    </row>
    <row r="502" spans="1:10">
      <c r="A502" s="236"/>
      <c r="B502" s="236" t="s">
        <v>1774</v>
      </c>
      <c r="C502" s="232" t="s">
        <v>1896</v>
      </c>
      <c r="D502" s="236"/>
      <c r="E502" s="248">
        <v>300</v>
      </c>
      <c r="F502" s="244">
        <f t="shared" si="60"/>
        <v>1.5</v>
      </c>
      <c r="G502" s="244">
        <f t="shared" si="61"/>
        <v>18</v>
      </c>
      <c r="H502" s="244">
        <f t="shared" si="62"/>
        <v>2.25</v>
      </c>
      <c r="I502" s="244">
        <f t="shared" si="63"/>
        <v>342</v>
      </c>
      <c r="J502" s="236"/>
    </row>
    <row r="503" spans="1:10">
      <c r="A503" s="236"/>
      <c r="B503" s="236" t="s">
        <v>1775</v>
      </c>
      <c r="C503" s="232" t="s">
        <v>1896</v>
      </c>
      <c r="D503" s="236"/>
      <c r="E503" s="248">
        <v>140</v>
      </c>
      <c r="F503" s="244">
        <f t="shared" si="60"/>
        <v>0.70000000000000007</v>
      </c>
      <c r="G503" s="244">
        <f t="shared" si="61"/>
        <v>8.4</v>
      </c>
      <c r="H503" s="244">
        <f t="shared" si="62"/>
        <v>2.25</v>
      </c>
      <c r="I503" s="244">
        <f t="shared" si="63"/>
        <v>159.6</v>
      </c>
      <c r="J503" s="236"/>
    </row>
    <row r="504" spans="1:10">
      <c r="A504" s="236"/>
      <c r="B504" s="236" t="s">
        <v>1776</v>
      </c>
      <c r="C504" s="232" t="s">
        <v>1896</v>
      </c>
      <c r="D504" s="236"/>
      <c r="E504" s="248">
        <v>370</v>
      </c>
      <c r="F504" s="244">
        <f t="shared" si="60"/>
        <v>1.85</v>
      </c>
      <c r="G504" s="244">
        <f t="shared" si="61"/>
        <v>22.2</v>
      </c>
      <c r="H504" s="244">
        <f t="shared" si="62"/>
        <v>2.25</v>
      </c>
      <c r="I504" s="244">
        <f t="shared" si="63"/>
        <v>421.8</v>
      </c>
      <c r="J504" s="236"/>
    </row>
    <row r="505" spans="1:10">
      <c r="A505" s="236"/>
      <c r="B505" s="236" t="s">
        <v>1777</v>
      </c>
      <c r="C505" s="232" t="s">
        <v>1896</v>
      </c>
      <c r="D505" s="236"/>
      <c r="E505" s="248">
        <v>2100</v>
      </c>
      <c r="F505" s="244">
        <f t="shared" si="60"/>
        <v>10.5</v>
      </c>
      <c r="G505" s="244">
        <f t="shared" si="61"/>
        <v>126</v>
      </c>
      <c r="H505" s="244">
        <f t="shared" si="62"/>
        <v>2.25</v>
      </c>
      <c r="I505" s="244">
        <f t="shared" si="63"/>
        <v>2394</v>
      </c>
      <c r="J505" s="236"/>
    </row>
    <row r="506" spans="1:10">
      <c r="A506" s="236"/>
      <c r="B506" s="236" t="s">
        <v>1778</v>
      </c>
      <c r="C506" s="232" t="s">
        <v>1896</v>
      </c>
      <c r="D506" s="236"/>
      <c r="E506" s="248">
        <v>1650</v>
      </c>
      <c r="F506" s="244">
        <f t="shared" si="60"/>
        <v>8.25</v>
      </c>
      <c r="G506" s="244">
        <f t="shared" si="61"/>
        <v>99</v>
      </c>
      <c r="H506" s="244">
        <f t="shared" si="62"/>
        <v>2.25</v>
      </c>
      <c r="I506" s="244">
        <f t="shared" si="63"/>
        <v>1881</v>
      </c>
      <c r="J506" s="236"/>
    </row>
    <row r="507" spans="1:10">
      <c r="A507" s="236"/>
      <c r="B507" s="236" t="s">
        <v>1779</v>
      </c>
      <c r="C507" s="232" t="s">
        <v>894</v>
      </c>
      <c r="D507" s="236"/>
      <c r="E507" s="248">
        <v>3300</v>
      </c>
      <c r="F507" s="244">
        <f t="shared" si="60"/>
        <v>16.5</v>
      </c>
      <c r="G507" s="244">
        <f t="shared" si="61"/>
        <v>198</v>
      </c>
      <c r="H507" s="244">
        <f t="shared" si="62"/>
        <v>2.25</v>
      </c>
      <c r="I507" s="244">
        <f t="shared" si="63"/>
        <v>3762</v>
      </c>
      <c r="J507" s="236"/>
    </row>
    <row r="508" spans="1:10">
      <c r="A508" s="236"/>
      <c r="B508" s="236" t="s">
        <v>1780</v>
      </c>
      <c r="C508" s="232" t="s">
        <v>894</v>
      </c>
      <c r="D508" s="236"/>
      <c r="E508" s="248">
        <v>14000</v>
      </c>
      <c r="F508" s="244">
        <f t="shared" si="60"/>
        <v>70</v>
      </c>
      <c r="G508" s="244">
        <f t="shared" si="61"/>
        <v>840</v>
      </c>
      <c r="H508" s="244">
        <f t="shared" si="62"/>
        <v>2.25</v>
      </c>
      <c r="I508" s="244">
        <f t="shared" si="63"/>
        <v>15960</v>
      </c>
      <c r="J508" s="236"/>
    </row>
    <row r="509" spans="1:10">
      <c r="A509" s="236"/>
      <c r="B509" s="236" t="s">
        <v>1781</v>
      </c>
      <c r="C509" s="232" t="s">
        <v>894</v>
      </c>
      <c r="D509" s="236"/>
      <c r="E509" s="248">
        <v>3200</v>
      </c>
      <c r="F509" s="244">
        <f t="shared" si="60"/>
        <v>16</v>
      </c>
      <c r="G509" s="244">
        <f t="shared" si="61"/>
        <v>192</v>
      </c>
      <c r="H509" s="244">
        <f t="shared" si="62"/>
        <v>2.25</v>
      </c>
      <c r="I509" s="244">
        <f t="shared" si="63"/>
        <v>3648</v>
      </c>
      <c r="J509" s="236"/>
    </row>
    <row r="510" spans="1:10">
      <c r="A510" s="236"/>
      <c r="B510" s="236" t="s">
        <v>1782</v>
      </c>
      <c r="C510" s="232" t="s">
        <v>894</v>
      </c>
      <c r="D510" s="236"/>
      <c r="E510" s="248">
        <v>935</v>
      </c>
      <c r="F510" s="244">
        <f t="shared" si="60"/>
        <v>4.6749999999999998</v>
      </c>
      <c r="G510" s="244">
        <f t="shared" si="61"/>
        <v>56.1</v>
      </c>
      <c r="H510" s="244">
        <f t="shared" si="62"/>
        <v>2.25</v>
      </c>
      <c r="I510" s="244">
        <f t="shared" si="63"/>
        <v>1065.9000000000001</v>
      </c>
      <c r="J510" s="236"/>
    </row>
    <row r="511" spans="1:10">
      <c r="A511" s="236"/>
      <c r="B511" s="236" t="s">
        <v>1783</v>
      </c>
      <c r="C511" s="232" t="s">
        <v>894</v>
      </c>
      <c r="D511" s="236"/>
      <c r="E511" s="248">
        <v>8500</v>
      </c>
      <c r="F511" s="244">
        <f t="shared" si="60"/>
        <v>42.5</v>
      </c>
      <c r="G511" s="244">
        <f t="shared" si="61"/>
        <v>510</v>
      </c>
      <c r="H511" s="244">
        <f t="shared" si="62"/>
        <v>2.25</v>
      </c>
      <c r="I511" s="244">
        <f t="shared" si="63"/>
        <v>9690</v>
      </c>
      <c r="J511" s="236"/>
    </row>
    <row r="512" spans="1:10">
      <c r="A512" s="236"/>
      <c r="B512" s="236" t="s">
        <v>1784</v>
      </c>
      <c r="C512" s="232" t="s">
        <v>894</v>
      </c>
      <c r="D512" s="236"/>
      <c r="E512" s="248">
        <v>2000</v>
      </c>
      <c r="F512" s="244">
        <f t="shared" si="60"/>
        <v>10</v>
      </c>
      <c r="G512" s="244">
        <f t="shared" si="61"/>
        <v>120</v>
      </c>
      <c r="H512" s="244">
        <f t="shared" si="62"/>
        <v>2.25</v>
      </c>
      <c r="I512" s="244">
        <f t="shared" si="63"/>
        <v>2280</v>
      </c>
      <c r="J512" s="236"/>
    </row>
    <row r="513" spans="1:10">
      <c r="A513" s="236"/>
      <c r="B513" s="236" t="s">
        <v>1785</v>
      </c>
      <c r="C513" s="232" t="s">
        <v>894</v>
      </c>
      <c r="D513" s="236"/>
      <c r="E513" s="248">
        <v>2500</v>
      </c>
      <c r="F513" s="244">
        <f t="shared" si="60"/>
        <v>12.5</v>
      </c>
      <c r="G513" s="244">
        <f t="shared" si="61"/>
        <v>150</v>
      </c>
      <c r="H513" s="244">
        <f t="shared" si="62"/>
        <v>2.25</v>
      </c>
      <c r="I513" s="244">
        <f t="shared" si="63"/>
        <v>2850</v>
      </c>
      <c r="J513" s="236"/>
    </row>
    <row r="514" spans="1:10">
      <c r="A514" s="236"/>
      <c r="B514" s="236" t="s">
        <v>1786</v>
      </c>
      <c r="C514" s="232" t="s">
        <v>894</v>
      </c>
      <c r="D514" s="236"/>
      <c r="E514" s="248">
        <v>2500</v>
      </c>
      <c r="F514" s="244">
        <f t="shared" si="60"/>
        <v>12.5</v>
      </c>
      <c r="G514" s="244">
        <f t="shared" si="61"/>
        <v>150</v>
      </c>
      <c r="H514" s="244">
        <f t="shared" si="62"/>
        <v>2.25</v>
      </c>
      <c r="I514" s="244">
        <f t="shared" si="63"/>
        <v>2850</v>
      </c>
      <c r="J514" s="236"/>
    </row>
    <row r="515" spans="1:10">
      <c r="A515" s="236"/>
      <c r="B515" s="236" t="s">
        <v>1787</v>
      </c>
      <c r="C515" s="232" t="s">
        <v>1897</v>
      </c>
      <c r="D515" s="236"/>
      <c r="E515" s="248">
        <v>1500</v>
      </c>
      <c r="F515" s="244">
        <f t="shared" si="60"/>
        <v>7.5</v>
      </c>
      <c r="G515" s="244">
        <f t="shared" si="61"/>
        <v>90</v>
      </c>
      <c r="H515" s="244">
        <f t="shared" si="62"/>
        <v>2.25</v>
      </c>
      <c r="I515" s="244">
        <f t="shared" si="63"/>
        <v>1710</v>
      </c>
      <c r="J515" s="236"/>
    </row>
    <row r="516" spans="1:10">
      <c r="A516" s="236"/>
      <c r="B516" s="236" t="s">
        <v>1788</v>
      </c>
      <c r="C516" s="232" t="s">
        <v>1896</v>
      </c>
      <c r="D516" s="236"/>
      <c r="E516" s="248">
        <v>4500</v>
      </c>
      <c r="F516" s="244">
        <f t="shared" si="60"/>
        <v>22.5</v>
      </c>
      <c r="G516" s="244">
        <f t="shared" si="61"/>
        <v>270</v>
      </c>
      <c r="H516" s="244">
        <f t="shared" si="62"/>
        <v>2.25</v>
      </c>
      <c r="I516" s="244">
        <f t="shared" si="63"/>
        <v>5130</v>
      </c>
      <c r="J516" s="236"/>
    </row>
    <row r="517" spans="1:10">
      <c r="A517" s="236"/>
      <c r="B517" s="236" t="s">
        <v>1789</v>
      </c>
      <c r="C517" s="232" t="s">
        <v>1896</v>
      </c>
      <c r="D517" s="236"/>
      <c r="E517" s="248">
        <v>1500</v>
      </c>
      <c r="F517" s="244">
        <f t="shared" si="60"/>
        <v>7.5</v>
      </c>
      <c r="G517" s="244">
        <f t="shared" si="61"/>
        <v>90</v>
      </c>
      <c r="H517" s="244">
        <f t="shared" si="62"/>
        <v>2.25</v>
      </c>
      <c r="I517" s="244">
        <f t="shared" si="63"/>
        <v>1710</v>
      </c>
      <c r="J517" s="236"/>
    </row>
    <row r="518" spans="1:10">
      <c r="A518" s="236"/>
      <c r="B518" s="236" t="s">
        <v>1790</v>
      </c>
      <c r="C518" s="232" t="s">
        <v>894</v>
      </c>
      <c r="D518" s="236"/>
      <c r="E518" s="248">
        <v>1566</v>
      </c>
      <c r="F518" s="244">
        <f t="shared" si="60"/>
        <v>7.83</v>
      </c>
      <c r="G518" s="244">
        <f t="shared" si="61"/>
        <v>93.96</v>
      </c>
      <c r="H518" s="244">
        <f t="shared" si="62"/>
        <v>2.25</v>
      </c>
      <c r="I518" s="244">
        <f t="shared" si="63"/>
        <v>1785.24</v>
      </c>
      <c r="J518" s="236"/>
    </row>
    <row r="519" spans="1:10">
      <c r="A519" s="236"/>
      <c r="B519" s="236" t="s">
        <v>1791</v>
      </c>
      <c r="C519" s="232" t="s">
        <v>894</v>
      </c>
      <c r="D519" s="236"/>
      <c r="E519" s="248">
        <v>2958</v>
      </c>
      <c r="F519" s="244">
        <f t="shared" si="60"/>
        <v>14.790000000000001</v>
      </c>
      <c r="G519" s="244">
        <f t="shared" si="61"/>
        <v>177.48</v>
      </c>
      <c r="H519" s="244">
        <f t="shared" si="62"/>
        <v>2.25</v>
      </c>
      <c r="I519" s="244">
        <f t="shared" si="63"/>
        <v>3372.12</v>
      </c>
      <c r="J519" s="236"/>
    </row>
    <row r="520" spans="1:10">
      <c r="A520" s="236"/>
      <c r="B520" s="236" t="s">
        <v>1792</v>
      </c>
      <c r="C520" s="232" t="s">
        <v>894</v>
      </c>
      <c r="D520" s="236"/>
      <c r="E520" s="248">
        <v>1600</v>
      </c>
      <c r="F520" s="244">
        <f t="shared" si="60"/>
        <v>8</v>
      </c>
      <c r="G520" s="244">
        <f t="shared" si="61"/>
        <v>96</v>
      </c>
      <c r="H520" s="244">
        <f t="shared" si="62"/>
        <v>2.25</v>
      </c>
      <c r="I520" s="244">
        <f t="shared" si="63"/>
        <v>1824</v>
      </c>
      <c r="J520" s="236"/>
    </row>
    <row r="521" spans="1:10">
      <c r="A521" s="236"/>
      <c r="B521" s="236" t="s">
        <v>1793</v>
      </c>
      <c r="C521" s="232" t="s">
        <v>894</v>
      </c>
      <c r="D521" s="236"/>
      <c r="E521" s="248">
        <v>4400</v>
      </c>
      <c r="F521" s="244">
        <f t="shared" si="60"/>
        <v>22</v>
      </c>
      <c r="G521" s="244">
        <f t="shared" si="61"/>
        <v>264</v>
      </c>
      <c r="H521" s="244">
        <f t="shared" si="62"/>
        <v>2.25</v>
      </c>
      <c r="I521" s="244">
        <f t="shared" si="63"/>
        <v>5016</v>
      </c>
      <c r="J521" s="236"/>
    </row>
    <row r="522" spans="1:10">
      <c r="A522" s="236"/>
      <c r="B522" s="236" t="s">
        <v>1794</v>
      </c>
      <c r="C522" s="232" t="s">
        <v>894</v>
      </c>
      <c r="D522" s="236"/>
      <c r="E522" s="248">
        <v>750</v>
      </c>
      <c r="F522" s="244">
        <f t="shared" si="60"/>
        <v>3.75</v>
      </c>
      <c r="G522" s="244">
        <f t="shared" si="61"/>
        <v>45</v>
      </c>
      <c r="H522" s="244">
        <f t="shared" si="62"/>
        <v>2.25</v>
      </c>
      <c r="I522" s="244">
        <f t="shared" si="63"/>
        <v>855</v>
      </c>
      <c r="J522" s="236"/>
    </row>
    <row r="523" spans="1:10">
      <c r="A523" s="236"/>
      <c r="B523" s="236" t="s">
        <v>1795</v>
      </c>
      <c r="C523" s="232" t="s">
        <v>1896</v>
      </c>
      <c r="D523" s="236"/>
      <c r="E523" s="248">
        <v>1800</v>
      </c>
      <c r="F523" s="244">
        <f t="shared" si="60"/>
        <v>9</v>
      </c>
      <c r="G523" s="244">
        <f t="shared" si="61"/>
        <v>108</v>
      </c>
      <c r="H523" s="244">
        <f t="shared" si="62"/>
        <v>2.25</v>
      </c>
      <c r="I523" s="244">
        <f t="shared" si="63"/>
        <v>2052</v>
      </c>
      <c r="J523" s="236"/>
    </row>
    <row r="524" spans="1:10">
      <c r="A524" s="236"/>
      <c r="B524" s="236" t="s">
        <v>1796</v>
      </c>
      <c r="C524" s="232" t="s">
        <v>1896</v>
      </c>
      <c r="D524" s="236"/>
      <c r="E524" s="248">
        <v>2000</v>
      </c>
      <c r="F524" s="244">
        <f t="shared" si="60"/>
        <v>10</v>
      </c>
      <c r="G524" s="244">
        <f t="shared" si="61"/>
        <v>120</v>
      </c>
      <c r="H524" s="244">
        <f t="shared" si="62"/>
        <v>2.25</v>
      </c>
      <c r="I524" s="244">
        <f t="shared" si="63"/>
        <v>2280</v>
      </c>
      <c r="J524" s="236"/>
    </row>
    <row r="525" spans="1:10">
      <c r="A525" s="236"/>
      <c r="B525" s="236" t="s">
        <v>1797</v>
      </c>
      <c r="C525" s="232" t="s">
        <v>1896</v>
      </c>
      <c r="D525" s="236"/>
      <c r="E525" s="248">
        <v>50000</v>
      </c>
      <c r="F525" s="244">
        <f t="shared" si="60"/>
        <v>250</v>
      </c>
      <c r="G525" s="244">
        <f t="shared" si="61"/>
        <v>3000</v>
      </c>
      <c r="H525" s="244">
        <f t="shared" si="62"/>
        <v>2.25</v>
      </c>
      <c r="I525" s="244">
        <f t="shared" si="63"/>
        <v>57000</v>
      </c>
      <c r="J525" s="236"/>
    </row>
    <row r="526" spans="1:10">
      <c r="A526" s="236"/>
      <c r="B526" s="236" t="s">
        <v>1798</v>
      </c>
      <c r="C526" s="232" t="s">
        <v>1896</v>
      </c>
      <c r="D526" s="236"/>
      <c r="E526" s="248">
        <v>14790</v>
      </c>
      <c r="F526" s="244">
        <f t="shared" si="60"/>
        <v>73.95</v>
      </c>
      <c r="G526" s="244">
        <f t="shared" si="61"/>
        <v>887.4</v>
      </c>
      <c r="H526" s="244">
        <f t="shared" si="62"/>
        <v>2.25</v>
      </c>
      <c r="I526" s="244">
        <f t="shared" si="63"/>
        <v>16860.599999999999</v>
      </c>
      <c r="J526" s="236"/>
    </row>
    <row r="527" spans="1:10">
      <c r="A527" s="236"/>
      <c r="B527" s="236" t="s">
        <v>1799</v>
      </c>
      <c r="C527" s="232" t="s">
        <v>1896</v>
      </c>
      <c r="D527" s="236"/>
      <c r="E527" s="248">
        <v>18270</v>
      </c>
      <c r="F527" s="244">
        <f t="shared" si="60"/>
        <v>91.350000000000009</v>
      </c>
      <c r="G527" s="244">
        <f t="shared" si="61"/>
        <v>1096.2</v>
      </c>
      <c r="H527" s="244">
        <f t="shared" si="62"/>
        <v>2.25</v>
      </c>
      <c r="I527" s="244">
        <f t="shared" si="63"/>
        <v>20827.8</v>
      </c>
      <c r="J527" s="236"/>
    </row>
    <row r="528" spans="1:10">
      <c r="A528" s="236"/>
      <c r="B528" s="236" t="s">
        <v>1800</v>
      </c>
      <c r="C528" s="232" t="s">
        <v>1896</v>
      </c>
      <c r="D528" s="236"/>
      <c r="E528" s="248">
        <v>11500</v>
      </c>
      <c r="F528" s="244">
        <f t="shared" ref="F528:F591" si="64">E528*0.005</f>
        <v>57.5</v>
      </c>
      <c r="G528" s="244">
        <f t="shared" si="61"/>
        <v>690</v>
      </c>
      <c r="H528" s="244">
        <f t="shared" si="62"/>
        <v>2.25</v>
      </c>
      <c r="I528" s="244">
        <f t="shared" si="63"/>
        <v>13110</v>
      </c>
      <c r="J528" s="236"/>
    </row>
    <row r="529" spans="1:10">
      <c r="A529" s="236"/>
      <c r="B529" s="236" t="s">
        <v>1801</v>
      </c>
      <c r="C529" s="232" t="s">
        <v>1896</v>
      </c>
      <c r="D529" s="236"/>
      <c r="E529" s="248">
        <v>5750</v>
      </c>
      <c r="F529" s="244">
        <f t="shared" si="64"/>
        <v>28.75</v>
      </c>
      <c r="G529" s="244">
        <f t="shared" si="61"/>
        <v>345</v>
      </c>
      <c r="H529" s="244">
        <f t="shared" si="62"/>
        <v>2.25</v>
      </c>
      <c r="I529" s="244">
        <f t="shared" si="63"/>
        <v>6555</v>
      </c>
      <c r="J529" s="236"/>
    </row>
    <row r="530" spans="1:10">
      <c r="A530" s="236"/>
      <c r="B530" s="236" t="s">
        <v>1802</v>
      </c>
      <c r="C530" s="232" t="s">
        <v>1896</v>
      </c>
      <c r="D530" s="236"/>
      <c r="E530" s="248">
        <v>23000</v>
      </c>
      <c r="F530" s="244">
        <f t="shared" si="64"/>
        <v>115</v>
      </c>
      <c r="G530" s="244">
        <f t="shared" si="61"/>
        <v>1380</v>
      </c>
      <c r="H530" s="244">
        <f t="shared" si="62"/>
        <v>2.25</v>
      </c>
      <c r="I530" s="244">
        <f t="shared" si="63"/>
        <v>26220</v>
      </c>
      <c r="J530" s="236"/>
    </row>
    <row r="531" spans="1:10">
      <c r="A531" s="236"/>
      <c r="B531" s="236" t="s">
        <v>1803</v>
      </c>
      <c r="C531" s="232" t="s">
        <v>1896</v>
      </c>
      <c r="D531" s="236"/>
      <c r="E531" s="248">
        <v>7000</v>
      </c>
      <c r="F531" s="244">
        <f t="shared" si="64"/>
        <v>35</v>
      </c>
      <c r="G531" s="244">
        <f t="shared" si="61"/>
        <v>420</v>
      </c>
      <c r="H531" s="244">
        <f t="shared" si="62"/>
        <v>2.25</v>
      </c>
      <c r="I531" s="244">
        <f t="shared" si="63"/>
        <v>7980</v>
      </c>
      <c r="J531" s="236"/>
    </row>
    <row r="532" spans="1:10">
      <c r="A532" s="236"/>
      <c r="B532" s="236" t="s">
        <v>1804</v>
      </c>
      <c r="C532" s="232" t="s">
        <v>1896</v>
      </c>
      <c r="D532" s="236"/>
      <c r="E532" s="248">
        <v>8000</v>
      </c>
      <c r="F532" s="244">
        <f t="shared" si="64"/>
        <v>40</v>
      </c>
      <c r="G532" s="244">
        <f t="shared" si="61"/>
        <v>480</v>
      </c>
      <c r="H532" s="244">
        <f t="shared" si="62"/>
        <v>2.25</v>
      </c>
      <c r="I532" s="244">
        <f t="shared" si="63"/>
        <v>9120</v>
      </c>
      <c r="J532" s="236"/>
    </row>
    <row r="533" spans="1:10">
      <c r="A533" s="236"/>
      <c r="B533" s="236" t="s">
        <v>1805</v>
      </c>
      <c r="C533" s="232" t="s">
        <v>1896</v>
      </c>
      <c r="D533" s="236"/>
      <c r="E533" s="248">
        <v>16500</v>
      </c>
      <c r="F533" s="244">
        <f t="shared" si="64"/>
        <v>82.5</v>
      </c>
      <c r="G533" s="244">
        <f t="shared" si="61"/>
        <v>990</v>
      </c>
      <c r="H533" s="244">
        <f t="shared" si="62"/>
        <v>2.25</v>
      </c>
      <c r="I533" s="244">
        <f t="shared" si="63"/>
        <v>18810</v>
      </c>
      <c r="J533" s="236"/>
    </row>
    <row r="534" spans="1:10">
      <c r="A534" s="236"/>
      <c r="B534" s="236" t="s">
        <v>1806</v>
      </c>
      <c r="C534" s="232" t="s">
        <v>1896</v>
      </c>
      <c r="D534" s="236"/>
      <c r="E534" s="248">
        <v>6400</v>
      </c>
      <c r="F534" s="244">
        <f t="shared" si="64"/>
        <v>32</v>
      </c>
      <c r="G534" s="244">
        <f t="shared" si="61"/>
        <v>384</v>
      </c>
      <c r="H534" s="244">
        <f t="shared" si="62"/>
        <v>2.25</v>
      </c>
      <c r="I534" s="244">
        <f t="shared" si="63"/>
        <v>7296</v>
      </c>
      <c r="J534" s="236"/>
    </row>
    <row r="535" spans="1:10">
      <c r="A535" s="236"/>
      <c r="B535" s="236" t="s">
        <v>1807</v>
      </c>
      <c r="C535" s="232" t="s">
        <v>1896</v>
      </c>
      <c r="D535" s="236"/>
      <c r="E535" s="248">
        <v>12800</v>
      </c>
      <c r="F535" s="244">
        <f t="shared" si="64"/>
        <v>64</v>
      </c>
      <c r="G535" s="244">
        <f t="shared" si="61"/>
        <v>768</v>
      </c>
      <c r="H535" s="244">
        <f t="shared" si="62"/>
        <v>2.25</v>
      </c>
      <c r="I535" s="244">
        <f t="shared" si="63"/>
        <v>14592</v>
      </c>
      <c r="J535" s="236"/>
    </row>
    <row r="536" spans="1:10" ht="33.75" customHeight="1">
      <c r="A536" s="236"/>
      <c r="B536" s="236" t="s">
        <v>1808</v>
      </c>
      <c r="C536" s="232" t="s">
        <v>1896</v>
      </c>
      <c r="D536" s="236"/>
      <c r="E536" s="248">
        <v>19250</v>
      </c>
      <c r="F536" s="244">
        <f t="shared" si="64"/>
        <v>96.25</v>
      </c>
      <c r="G536" s="244">
        <f t="shared" si="61"/>
        <v>1155</v>
      </c>
      <c r="H536" s="244">
        <f t="shared" si="62"/>
        <v>2.25</v>
      </c>
      <c r="I536" s="244">
        <f t="shared" si="63"/>
        <v>21945</v>
      </c>
      <c r="J536" s="236"/>
    </row>
    <row r="537" spans="1:10">
      <c r="A537" s="236"/>
      <c r="B537" s="236" t="s">
        <v>1809</v>
      </c>
      <c r="C537" s="232" t="s">
        <v>1896</v>
      </c>
      <c r="D537" s="236"/>
      <c r="E537" s="248">
        <v>26750</v>
      </c>
      <c r="F537" s="244">
        <f t="shared" si="64"/>
        <v>133.75</v>
      </c>
      <c r="G537" s="244">
        <f t="shared" si="61"/>
        <v>1605</v>
      </c>
      <c r="H537" s="244">
        <f t="shared" si="62"/>
        <v>2.25</v>
      </c>
      <c r="I537" s="244">
        <f t="shared" si="63"/>
        <v>30495</v>
      </c>
      <c r="J537" s="236"/>
    </row>
    <row r="538" spans="1:10">
      <c r="A538" s="236"/>
      <c r="B538" s="236" t="s">
        <v>1810</v>
      </c>
      <c r="C538" s="232" t="s">
        <v>1896</v>
      </c>
      <c r="D538" s="236"/>
      <c r="E538" s="248">
        <v>27800</v>
      </c>
      <c r="F538" s="244">
        <f t="shared" si="64"/>
        <v>139</v>
      </c>
      <c r="G538" s="244">
        <f t="shared" si="61"/>
        <v>1668</v>
      </c>
      <c r="H538" s="244">
        <f t="shared" si="62"/>
        <v>2.25</v>
      </c>
      <c r="I538" s="244">
        <f t="shared" si="63"/>
        <v>31692</v>
      </c>
      <c r="J538" s="236"/>
    </row>
    <row r="539" spans="1:10">
      <c r="A539" s="236"/>
      <c r="B539" s="236" t="s">
        <v>1811</v>
      </c>
      <c r="C539" s="232" t="s">
        <v>1896</v>
      </c>
      <c r="D539" s="236"/>
      <c r="E539" s="248">
        <v>36900</v>
      </c>
      <c r="F539" s="244">
        <f t="shared" si="64"/>
        <v>184.5</v>
      </c>
      <c r="G539" s="244">
        <f t="shared" si="61"/>
        <v>2214</v>
      </c>
      <c r="H539" s="244">
        <f t="shared" si="62"/>
        <v>2.25</v>
      </c>
      <c r="I539" s="244">
        <f t="shared" si="63"/>
        <v>42066</v>
      </c>
      <c r="J539" s="236"/>
    </row>
    <row r="540" spans="1:10">
      <c r="A540" s="236"/>
      <c r="B540" s="236" t="s">
        <v>1812</v>
      </c>
      <c r="C540" s="232" t="s">
        <v>1896</v>
      </c>
      <c r="D540" s="236"/>
      <c r="E540" s="248">
        <v>1070</v>
      </c>
      <c r="F540" s="244">
        <f t="shared" si="64"/>
        <v>5.3500000000000005</v>
      </c>
      <c r="G540" s="244">
        <f t="shared" si="61"/>
        <v>64.2</v>
      </c>
      <c r="H540" s="244">
        <f t="shared" si="62"/>
        <v>2.25</v>
      </c>
      <c r="I540" s="244">
        <f t="shared" si="63"/>
        <v>1219.8</v>
      </c>
      <c r="J540" s="236"/>
    </row>
    <row r="541" spans="1:10">
      <c r="A541" s="236"/>
      <c r="B541" s="236" t="s">
        <v>1813</v>
      </c>
      <c r="C541" s="232" t="s">
        <v>1896</v>
      </c>
      <c r="D541" s="236"/>
      <c r="E541" s="248">
        <v>435</v>
      </c>
      <c r="F541" s="244">
        <f t="shared" si="64"/>
        <v>2.1750000000000003</v>
      </c>
      <c r="G541" s="244">
        <f t="shared" ref="G541:G604" si="65">E541*6%</f>
        <v>26.099999999999998</v>
      </c>
      <c r="H541" s="244">
        <f t="shared" si="62"/>
        <v>2.25</v>
      </c>
      <c r="I541" s="244">
        <f t="shared" si="63"/>
        <v>495.9</v>
      </c>
      <c r="J541" s="236"/>
    </row>
    <row r="542" spans="1:10">
      <c r="A542" s="236"/>
      <c r="B542" s="236" t="s">
        <v>1814</v>
      </c>
      <c r="C542" s="232" t="s">
        <v>1896</v>
      </c>
      <c r="D542" s="236"/>
      <c r="E542" s="248">
        <v>800</v>
      </c>
      <c r="F542" s="244">
        <f t="shared" si="64"/>
        <v>4</v>
      </c>
      <c r="G542" s="244">
        <f t="shared" si="65"/>
        <v>48</v>
      </c>
      <c r="H542" s="244">
        <f t="shared" ref="H542:H605" si="66">H541</f>
        <v>2.25</v>
      </c>
      <c r="I542" s="244">
        <f t="shared" si="63"/>
        <v>912</v>
      </c>
      <c r="J542" s="236"/>
    </row>
    <row r="543" spans="1:10">
      <c r="A543" s="236"/>
      <c r="B543" s="236" t="s">
        <v>1815</v>
      </c>
      <c r="C543" s="232" t="s">
        <v>1896</v>
      </c>
      <c r="D543" s="236"/>
      <c r="E543" s="248">
        <v>1000</v>
      </c>
      <c r="F543" s="244">
        <f t="shared" si="64"/>
        <v>5</v>
      </c>
      <c r="G543" s="244">
        <f t="shared" si="65"/>
        <v>60</v>
      </c>
      <c r="H543" s="244">
        <f t="shared" si="66"/>
        <v>2.25</v>
      </c>
      <c r="I543" s="244">
        <f t="shared" si="63"/>
        <v>1140</v>
      </c>
      <c r="J543" s="236"/>
    </row>
    <row r="544" spans="1:10">
      <c r="A544" s="236"/>
      <c r="B544" s="236" t="s">
        <v>1816</v>
      </c>
      <c r="C544" s="232" t="s">
        <v>1896</v>
      </c>
      <c r="D544" s="236"/>
      <c r="E544" s="248">
        <v>1600</v>
      </c>
      <c r="F544" s="244">
        <f t="shared" si="64"/>
        <v>8</v>
      </c>
      <c r="G544" s="244">
        <f t="shared" si="65"/>
        <v>96</v>
      </c>
      <c r="H544" s="244">
        <f t="shared" si="66"/>
        <v>2.25</v>
      </c>
      <c r="I544" s="244">
        <f t="shared" si="63"/>
        <v>1824</v>
      </c>
      <c r="J544" s="236"/>
    </row>
    <row r="545" spans="1:10">
      <c r="A545" s="236"/>
      <c r="B545" s="236" t="s">
        <v>1817</v>
      </c>
      <c r="C545" s="232" t="s">
        <v>1896</v>
      </c>
      <c r="D545" s="236"/>
      <c r="E545" s="248">
        <v>220</v>
      </c>
      <c r="F545" s="244">
        <f t="shared" si="64"/>
        <v>1.1000000000000001</v>
      </c>
      <c r="G545" s="244">
        <f t="shared" si="65"/>
        <v>13.2</v>
      </c>
      <c r="H545" s="244">
        <f t="shared" si="66"/>
        <v>2.25</v>
      </c>
      <c r="I545" s="244">
        <f t="shared" si="63"/>
        <v>250.8</v>
      </c>
      <c r="J545" s="236"/>
    </row>
    <row r="546" spans="1:10">
      <c r="A546" s="236"/>
      <c r="B546" s="236" t="s">
        <v>1818</v>
      </c>
      <c r="C546" s="232" t="s">
        <v>1896</v>
      </c>
      <c r="D546" s="236"/>
      <c r="E546" s="248">
        <v>500</v>
      </c>
      <c r="F546" s="244">
        <f t="shared" si="64"/>
        <v>2.5</v>
      </c>
      <c r="G546" s="244">
        <f t="shared" si="65"/>
        <v>30</v>
      </c>
      <c r="H546" s="244">
        <f t="shared" si="66"/>
        <v>2.25</v>
      </c>
      <c r="I546" s="244">
        <f t="shared" si="63"/>
        <v>570</v>
      </c>
      <c r="J546" s="236"/>
    </row>
    <row r="547" spans="1:10">
      <c r="A547" s="236"/>
      <c r="B547" s="236" t="s">
        <v>1819</v>
      </c>
      <c r="C547" s="232" t="s">
        <v>1896</v>
      </c>
      <c r="D547" s="236"/>
      <c r="E547" s="248">
        <v>500</v>
      </c>
      <c r="F547" s="244">
        <f t="shared" si="64"/>
        <v>2.5</v>
      </c>
      <c r="G547" s="244">
        <f t="shared" si="65"/>
        <v>30</v>
      </c>
      <c r="H547" s="244">
        <f t="shared" si="66"/>
        <v>2.25</v>
      </c>
      <c r="I547" s="244">
        <f t="shared" si="63"/>
        <v>570</v>
      </c>
      <c r="J547" s="236"/>
    </row>
    <row r="548" spans="1:10">
      <c r="A548" s="236"/>
      <c r="B548" s="236" t="s">
        <v>1820</v>
      </c>
      <c r="C548" s="232" t="s">
        <v>1896</v>
      </c>
      <c r="D548" s="236"/>
      <c r="E548" s="248">
        <v>1800</v>
      </c>
      <c r="F548" s="244">
        <f t="shared" si="64"/>
        <v>9</v>
      </c>
      <c r="G548" s="244">
        <f t="shared" si="65"/>
        <v>108</v>
      </c>
      <c r="H548" s="244">
        <f t="shared" si="66"/>
        <v>2.25</v>
      </c>
      <c r="I548" s="244">
        <f t="shared" si="63"/>
        <v>2052</v>
      </c>
      <c r="J548" s="236"/>
    </row>
    <row r="549" spans="1:10">
      <c r="A549" s="236"/>
      <c r="B549" s="236" t="s">
        <v>1821</v>
      </c>
      <c r="C549" s="232" t="s">
        <v>1896</v>
      </c>
      <c r="D549" s="236"/>
      <c r="E549" s="248">
        <v>2000</v>
      </c>
      <c r="F549" s="244">
        <f t="shared" si="64"/>
        <v>10</v>
      </c>
      <c r="G549" s="244">
        <f t="shared" si="65"/>
        <v>120</v>
      </c>
      <c r="H549" s="244">
        <f t="shared" si="66"/>
        <v>2.25</v>
      </c>
      <c r="I549" s="244">
        <f t="shared" si="63"/>
        <v>2280</v>
      </c>
      <c r="J549" s="236"/>
    </row>
    <row r="550" spans="1:10">
      <c r="A550" s="236"/>
      <c r="B550" s="236" t="s">
        <v>1822</v>
      </c>
      <c r="C550" s="232" t="s">
        <v>1896</v>
      </c>
      <c r="D550" s="236"/>
      <c r="E550" s="248">
        <v>500</v>
      </c>
      <c r="F550" s="244">
        <f t="shared" si="64"/>
        <v>2.5</v>
      </c>
      <c r="G550" s="244">
        <f t="shared" si="65"/>
        <v>30</v>
      </c>
      <c r="H550" s="244">
        <f t="shared" si="66"/>
        <v>2.25</v>
      </c>
      <c r="I550" s="244">
        <f t="shared" si="63"/>
        <v>570</v>
      </c>
      <c r="J550" s="236"/>
    </row>
    <row r="551" spans="1:10">
      <c r="A551" s="236"/>
      <c r="B551" s="236" t="s">
        <v>1823</v>
      </c>
      <c r="C551" s="232" t="s">
        <v>1896</v>
      </c>
      <c r="D551" s="236"/>
      <c r="E551" s="248">
        <v>1800</v>
      </c>
      <c r="F551" s="244">
        <f t="shared" si="64"/>
        <v>9</v>
      </c>
      <c r="G551" s="244">
        <f t="shared" si="65"/>
        <v>108</v>
      </c>
      <c r="H551" s="244">
        <f t="shared" si="66"/>
        <v>2.25</v>
      </c>
      <c r="I551" s="244">
        <f t="shared" si="63"/>
        <v>2052</v>
      </c>
      <c r="J551" s="236"/>
    </row>
    <row r="552" spans="1:10">
      <c r="A552" s="236"/>
      <c r="B552" s="236" t="s">
        <v>1824</v>
      </c>
      <c r="C552" s="232" t="s">
        <v>1896</v>
      </c>
      <c r="D552" s="236"/>
      <c r="E552" s="248">
        <v>800</v>
      </c>
      <c r="F552" s="244">
        <f t="shared" si="64"/>
        <v>4</v>
      </c>
      <c r="G552" s="244">
        <f t="shared" si="65"/>
        <v>48</v>
      </c>
      <c r="H552" s="244">
        <f t="shared" si="66"/>
        <v>2.25</v>
      </c>
      <c r="I552" s="244">
        <f t="shared" si="63"/>
        <v>912</v>
      </c>
      <c r="J552" s="236"/>
    </row>
    <row r="553" spans="1:10">
      <c r="A553" s="236"/>
      <c r="B553" s="236" t="s">
        <v>1825</v>
      </c>
      <c r="C553" s="232" t="s">
        <v>1896</v>
      </c>
      <c r="D553" s="236"/>
      <c r="E553" s="248">
        <v>1265</v>
      </c>
      <c r="F553" s="244">
        <f t="shared" si="64"/>
        <v>6.3250000000000002</v>
      </c>
      <c r="G553" s="244">
        <f t="shared" si="65"/>
        <v>75.899999999999991</v>
      </c>
      <c r="H553" s="244">
        <f t="shared" si="66"/>
        <v>2.25</v>
      </c>
      <c r="I553" s="244">
        <f t="shared" si="63"/>
        <v>1442.1</v>
      </c>
      <c r="J553" s="236"/>
    </row>
    <row r="554" spans="1:10">
      <c r="A554" s="236"/>
      <c r="B554" s="236" t="s">
        <v>1826</v>
      </c>
      <c r="C554" s="232" t="s">
        <v>1896</v>
      </c>
      <c r="D554" s="236"/>
      <c r="E554" s="248">
        <v>440</v>
      </c>
      <c r="F554" s="244">
        <f t="shared" si="64"/>
        <v>2.2000000000000002</v>
      </c>
      <c r="G554" s="244">
        <f t="shared" si="65"/>
        <v>26.4</v>
      </c>
      <c r="H554" s="244">
        <f t="shared" si="66"/>
        <v>2.25</v>
      </c>
      <c r="I554" s="244">
        <f t="shared" si="63"/>
        <v>501.6</v>
      </c>
      <c r="J554" s="236"/>
    </row>
    <row r="555" spans="1:10">
      <c r="A555" s="236"/>
      <c r="B555" s="236" t="s">
        <v>1827</v>
      </c>
      <c r="C555" s="232" t="s">
        <v>1896</v>
      </c>
      <c r="D555" s="236"/>
      <c r="E555" s="248">
        <v>2500</v>
      </c>
      <c r="F555" s="244">
        <f t="shared" si="64"/>
        <v>12.5</v>
      </c>
      <c r="G555" s="244">
        <f t="shared" si="65"/>
        <v>150</v>
      </c>
      <c r="H555" s="244">
        <f t="shared" si="66"/>
        <v>2.25</v>
      </c>
      <c r="I555" s="244">
        <f t="shared" si="63"/>
        <v>2850</v>
      </c>
      <c r="J555" s="236"/>
    </row>
    <row r="556" spans="1:10">
      <c r="A556" s="236"/>
      <c r="B556" s="236" t="s">
        <v>1828</v>
      </c>
      <c r="C556" s="232" t="s">
        <v>1896</v>
      </c>
      <c r="D556" s="236"/>
      <c r="E556" s="248">
        <v>3500</v>
      </c>
      <c r="F556" s="244">
        <f t="shared" si="64"/>
        <v>17.5</v>
      </c>
      <c r="G556" s="244">
        <f t="shared" si="65"/>
        <v>210</v>
      </c>
      <c r="H556" s="244">
        <f t="shared" si="66"/>
        <v>2.25</v>
      </c>
      <c r="I556" s="244">
        <f t="shared" si="63"/>
        <v>3990</v>
      </c>
      <c r="J556" s="236"/>
    </row>
    <row r="557" spans="1:10">
      <c r="A557" s="236"/>
      <c r="B557" s="236" t="s">
        <v>1829</v>
      </c>
      <c r="C557" s="232" t="s">
        <v>1896</v>
      </c>
      <c r="D557" s="236"/>
      <c r="E557" s="248">
        <v>16000</v>
      </c>
      <c r="F557" s="244">
        <f t="shared" si="64"/>
        <v>80</v>
      </c>
      <c r="G557" s="244">
        <f t="shared" si="65"/>
        <v>960</v>
      </c>
      <c r="H557" s="244">
        <f t="shared" si="66"/>
        <v>2.25</v>
      </c>
      <c r="I557" s="244">
        <f t="shared" si="63"/>
        <v>18240</v>
      </c>
      <c r="J557" s="236"/>
    </row>
    <row r="558" spans="1:10">
      <c r="A558" s="236"/>
      <c r="B558" s="236" t="s">
        <v>1830</v>
      </c>
      <c r="C558" s="232" t="s">
        <v>1896</v>
      </c>
      <c r="D558" s="236"/>
      <c r="E558" s="248">
        <v>913</v>
      </c>
      <c r="F558" s="244">
        <f t="shared" si="64"/>
        <v>4.5650000000000004</v>
      </c>
      <c r="G558" s="244">
        <f>E558*3%</f>
        <v>27.39</v>
      </c>
      <c r="H558" s="244">
        <f t="shared" si="66"/>
        <v>2.25</v>
      </c>
      <c r="I558" s="244">
        <f t="shared" si="63"/>
        <v>979.1925</v>
      </c>
      <c r="J558" s="236"/>
    </row>
    <row r="559" spans="1:10">
      <c r="A559" s="236"/>
      <c r="B559" s="236" t="s">
        <v>1831</v>
      </c>
      <c r="C559" s="232" t="s">
        <v>1896</v>
      </c>
      <c r="D559" s="236"/>
      <c r="E559" s="248">
        <v>660</v>
      </c>
      <c r="F559" s="244">
        <f t="shared" si="64"/>
        <v>3.3000000000000003</v>
      </c>
      <c r="G559" s="244">
        <f t="shared" ref="G559:G576" si="67">E559*3%</f>
        <v>19.8</v>
      </c>
      <c r="H559" s="244">
        <f t="shared" si="66"/>
        <v>2.25</v>
      </c>
      <c r="I559" s="244">
        <f t="shared" ref="I559:I622" si="68">(G559*H559)+F559+E559</f>
        <v>707.85</v>
      </c>
      <c r="J559" s="236"/>
    </row>
    <row r="560" spans="1:10">
      <c r="A560" s="236"/>
      <c r="B560" s="236" t="s">
        <v>1832</v>
      </c>
      <c r="C560" s="232" t="s">
        <v>1896</v>
      </c>
      <c r="D560" s="236"/>
      <c r="E560" s="248">
        <v>660</v>
      </c>
      <c r="F560" s="244">
        <f t="shared" si="64"/>
        <v>3.3000000000000003</v>
      </c>
      <c r="G560" s="244">
        <f t="shared" si="67"/>
        <v>19.8</v>
      </c>
      <c r="H560" s="244">
        <f t="shared" si="66"/>
        <v>2.25</v>
      </c>
      <c r="I560" s="244">
        <f t="shared" si="68"/>
        <v>707.85</v>
      </c>
      <c r="J560" s="236"/>
    </row>
    <row r="561" spans="1:10">
      <c r="A561" s="236"/>
      <c r="B561" s="236" t="s">
        <v>1833</v>
      </c>
      <c r="C561" s="232" t="s">
        <v>1896</v>
      </c>
      <c r="D561" s="236"/>
      <c r="E561" s="248">
        <v>2200</v>
      </c>
      <c r="F561" s="244">
        <f t="shared" si="64"/>
        <v>11</v>
      </c>
      <c r="G561" s="244">
        <f t="shared" si="67"/>
        <v>66</v>
      </c>
      <c r="H561" s="244">
        <f t="shared" si="66"/>
        <v>2.25</v>
      </c>
      <c r="I561" s="244">
        <f t="shared" si="68"/>
        <v>2359.5</v>
      </c>
      <c r="J561" s="236"/>
    </row>
    <row r="562" spans="1:10">
      <c r="A562" s="236"/>
      <c r="B562" s="236" t="s">
        <v>1834</v>
      </c>
      <c r="C562" s="232" t="s">
        <v>1896</v>
      </c>
      <c r="D562" s="236"/>
      <c r="E562" s="248">
        <v>2300</v>
      </c>
      <c r="F562" s="244">
        <f t="shared" si="64"/>
        <v>11.5</v>
      </c>
      <c r="G562" s="244">
        <f t="shared" si="67"/>
        <v>69</v>
      </c>
      <c r="H562" s="244">
        <f t="shared" si="66"/>
        <v>2.25</v>
      </c>
      <c r="I562" s="244">
        <f t="shared" si="68"/>
        <v>2466.75</v>
      </c>
      <c r="J562" s="236"/>
    </row>
    <row r="563" spans="1:10">
      <c r="A563" s="236"/>
      <c r="B563" s="236" t="s">
        <v>1835</v>
      </c>
      <c r="C563" s="232" t="s">
        <v>1896</v>
      </c>
      <c r="D563" s="236"/>
      <c r="E563" s="248">
        <v>1200</v>
      </c>
      <c r="F563" s="244">
        <f t="shared" si="64"/>
        <v>6</v>
      </c>
      <c r="G563" s="244">
        <f t="shared" si="67"/>
        <v>36</v>
      </c>
      <c r="H563" s="244">
        <f t="shared" si="66"/>
        <v>2.25</v>
      </c>
      <c r="I563" s="244">
        <f t="shared" si="68"/>
        <v>1287</v>
      </c>
      <c r="J563" s="236"/>
    </row>
    <row r="564" spans="1:10">
      <c r="A564" s="236"/>
      <c r="B564" s="236" t="s">
        <v>1836</v>
      </c>
      <c r="C564" s="232" t="s">
        <v>1896</v>
      </c>
      <c r="D564" s="236"/>
      <c r="E564" s="248">
        <v>1670</v>
      </c>
      <c r="F564" s="244">
        <f t="shared" si="64"/>
        <v>8.35</v>
      </c>
      <c r="G564" s="244">
        <f t="shared" si="67"/>
        <v>50.1</v>
      </c>
      <c r="H564" s="244">
        <f t="shared" si="66"/>
        <v>2.25</v>
      </c>
      <c r="I564" s="244">
        <f t="shared" si="68"/>
        <v>1791.075</v>
      </c>
      <c r="J564" s="236"/>
    </row>
    <row r="565" spans="1:10">
      <c r="A565" s="236"/>
      <c r="B565" s="236" t="s">
        <v>1837</v>
      </c>
      <c r="C565" s="232" t="s">
        <v>1896</v>
      </c>
      <c r="D565" s="236"/>
      <c r="E565" s="248">
        <v>1050</v>
      </c>
      <c r="F565" s="244">
        <f t="shared" si="64"/>
        <v>5.25</v>
      </c>
      <c r="G565" s="244">
        <f t="shared" si="67"/>
        <v>31.5</v>
      </c>
      <c r="H565" s="244">
        <f t="shared" si="66"/>
        <v>2.25</v>
      </c>
      <c r="I565" s="244">
        <f t="shared" si="68"/>
        <v>1126.125</v>
      </c>
      <c r="J565" s="236"/>
    </row>
    <row r="566" spans="1:10">
      <c r="A566" s="236"/>
      <c r="B566" s="236" t="s">
        <v>1838</v>
      </c>
      <c r="C566" s="232" t="s">
        <v>1896</v>
      </c>
      <c r="D566" s="236"/>
      <c r="E566" s="248">
        <v>910</v>
      </c>
      <c r="F566" s="244">
        <f t="shared" si="64"/>
        <v>4.55</v>
      </c>
      <c r="G566" s="244">
        <f t="shared" si="67"/>
        <v>27.3</v>
      </c>
      <c r="H566" s="244">
        <f t="shared" si="66"/>
        <v>2.25</v>
      </c>
      <c r="I566" s="244">
        <f t="shared" si="68"/>
        <v>975.97500000000002</v>
      </c>
      <c r="J566" s="236"/>
    </row>
    <row r="567" spans="1:10">
      <c r="A567" s="236"/>
      <c r="B567" s="236" t="s">
        <v>1839</v>
      </c>
      <c r="C567" s="232" t="s">
        <v>1896</v>
      </c>
      <c r="D567" s="236"/>
      <c r="E567" s="248">
        <v>1004</v>
      </c>
      <c r="F567" s="244">
        <f t="shared" si="64"/>
        <v>5.0200000000000005</v>
      </c>
      <c r="G567" s="244">
        <f t="shared" si="67"/>
        <v>30.119999999999997</v>
      </c>
      <c r="H567" s="244">
        <f t="shared" si="66"/>
        <v>2.25</v>
      </c>
      <c r="I567" s="244">
        <f t="shared" si="68"/>
        <v>1076.79</v>
      </c>
      <c r="J567" s="236"/>
    </row>
    <row r="568" spans="1:10">
      <c r="A568" s="236"/>
      <c r="B568" s="236" t="s">
        <v>1840</v>
      </c>
      <c r="C568" s="232" t="s">
        <v>1896</v>
      </c>
      <c r="D568" s="236"/>
      <c r="E568" s="248">
        <v>800</v>
      </c>
      <c r="F568" s="244">
        <f t="shared" si="64"/>
        <v>4</v>
      </c>
      <c r="G568" s="244">
        <f t="shared" si="67"/>
        <v>24</v>
      </c>
      <c r="H568" s="244">
        <f t="shared" si="66"/>
        <v>2.25</v>
      </c>
      <c r="I568" s="244">
        <f t="shared" si="68"/>
        <v>858</v>
      </c>
      <c r="J568" s="236"/>
    </row>
    <row r="569" spans="1:10">
      <c r="A569" s="236"/>
      <c r="B569" s="236" t="s">
        <v>1841</v>
      </c>
      <c r="C569" s="232" t="s">
        <v>1896</v>
      </c>
      <c r="D569" s="236"/>
      <c r="E569" s="248">
        <v>1200</v>
      </c>
      <c r="F569" s="244">
        <f t="shared" si="64"/>
        <v>6</v>
      </c>
      <c r="G569" s="244">
        <f t="shared" si="67"/>
        <v>36</v>
      </c>
      <c r="H569" s="244">
        <f t="shared" si="66"/>
        <v>2.25</v>
      </c>
      <c r="I569" s="244">
        <f t="shared" si="68"/>
        <v>1287</v>
      </c>
      <c r="J569" s="236"/>
    </row>
    <row r="570" spans="1:10">
      <c r="A570" s="236"/>
      <c r="B570" s="236" t="s">
        <v>1842</v>
      </c>
      <c r="C570" s="232" t="s">
        <v>1896</v>
      </c>
      <c r="D570" s="236"/>
      <c r="E570" s="248">
        <v>1500</v>
      </c>
      <c r="F570" s="244">
        <f t="shared" si="64"/>
        <v>7.5</v>
      </c>
      <c r="G570" s="244">
        <f t="shared" si="67"/>
        <v>45</v>
      </c>
      <c r="H570" s="244">
        <f t="shared" si="66"/>
        <v>2.25</v>
      </c>
      <c r="I570" s="244">
        <f t="shared" si="68"/>
        <v>1608.75</v>
      </c>
      <c r="J570" s="236"/>
    </row>
    <row r="571" spans="1:10">
      <c r="A571" s="236"/>
      <c r="B571" s="236" t="s">
        <v>1843</v>
      </c>
      <c r="C571" s="232" t="s">
        <v>1896</v>
      </c>
      <c r="D571" s="236"/>
      <c r="E571" s="248">
        <v>1900</v>
      </c>
      <c r="F571" s="244">
        <f t="shared" si="64"/>
        <v>9.5</v>
      </c>
      <c r="G571" s="244">
        <f t="shared" si="67"/>
        <v>57</v>
      </c>
      <c r="H571" s="244">
        <f t="shared" si="66"/>
        <v>2.25</v>
      </c>
      <c r="I571" s="244">
        <f t="shared" si="68"/>
        <v>2037.75</v>
      </c>
      <c r="J571" s="236"/>
    </row>
    <row r="572" spans="1:10">
      <c r="A572" s="236"/>
      <c r="B572" s="236" t="s">
        <v>1844</v>
      </c>
      <c r="C572" s="232" t="s">
        <v>1896</v>
      </c>
      <c r="D572" s="236"/>
      <c r="E572" s="248">
        <v>2500</v>
      </c>
      <c r="F572" s="244">
        <f t="shared" si="64"/>
        <v>12.5</v>
      </c>
      <c r="G572" s="244">
        <f t="shared" si="67"/>
        <v>75</v>
      </c>
      <c r="H572" s="244">
        <f t="shared" si="66"/>
        <v>2.25</v>
      </c>
      <c r="I572" s="244">
        <f t="shared" si="68"/>
        <v>2681.25</v>
      </c>
      <c r="J572" s="236"/>
    </row>
    <row r="573" spans="1:10">
      <c r="A573" s="236"/>
      <c r="B573" s="236" t="s">
        <v>1845</v>
      </c>
      <c r="C573" s="232" t="s">
        <v>1896</v>
      </c>
      <c r="D573" s="236"/>
      <c r="E573" s="248">
        <v>4000</v>
      </c>
      <c r="F573" s="244">
        <f t="shared" si="64"/>
        <v>20</v>
      </c>
      <c r="G573" s="244">
        <f t="shared" si="67"/>
        <v>120</v>
      </c>
      <c r="H573" s="244">
        <f t="shared" si="66"/>
        <v>2.25</v>
      </c>
      <c r="I573" s="244">
        <f t="shared" si="68"/>
        <v>4290</v>
      </c>
      <c r="J573" s="236"/>
    </row>
    <row r="574" spans="1:10">
      <c r="A574" s="236"/>
      <c r="B574" s="236" t="s">
        <v>1846</v>
      </c>
      <c r="C574" s="232" t="s">
        <v>1896</v>
      </c>
      <c r="D574" s="236"/>
      <c r="E574" s="248">
        <v>6500</v>
      </c>
      <c r="F574" s="244">
        <f t="shared" si="64"/>
        <v>32.5</v>
      </c>
      <c r="G574" s="244">
        <f t="shared" si="67"/>
        <v>195</v>
      </c>
      <c r="H574" s="244">
        <f t="shared" si="66"/>
        <v>2.25</v>
      </c>
      <c r="I574" s="244">
        <f t="shared" si="68"/>
        <v>6971.25</v>
      </c>
      <c r="J574" s="236"/>
    </row>
    <row r="575" spans="1:10">
      <c r="A575" s="236"/>
      <c r="B575" s="236" t="s">
        <v>1847</v>
      </c>
      <c r="C575" s="232" t="s">
        <v>1896</v>
      </c>
      <c r="D575" s="236"/>
      <c r="E575" s="248">
        <v>9000</v>
      </c>
      <c r="F575" s="244">
        <f t="shared" si="64"/>
        <v>45</v>
      </c>
      <c r="G575" s="244">
        <f t="shared" si="67"/>
        <v>270</v>
      </c>
      <c r="H575" s="244">
        <f t="shared" si="66"/>
        <v>2.25</v>
      </c>
      <c r="I575" s="244">
        <f t="shared" si="68"/>
        <v>9652.5</v>
      </c>
      <c r="J575" s="236"/>
    </row>
    <row r="576" spans="1:10">
      <c r="A576" s="236"/>
      <c r="B576" s="236" t="s">
        <v>1848</v>
      </c>
      <c r="C576" s="232" t="s">
        <v>1896</v>
      </c>
      <c r="D576" s="236"/>
      <c r="E576" s="248">
        <v>14000</v>
      </c>
      <c r="F576" s="244">
        <f t="shared" si="64"/>
        <v>70</v>
      </c>
      <c r="G576" s="244">
        <f t="shared" si="67"/>
        <v>420</v>
      </c>
      <c r="H576" s="244">
        <f t="shared" si="66"/>
        <v>2.25</v>
      </c>
      <c r="I576" s="244">
        <f t="shared" si="68"/>
        <v>15015</v>
      </c>
      <c r="J576" s="236"/>
    </row>
    <row r="577" spans="1:10">
      <c r="A577" s="236"/>
      <c r="B577" s="236" t="s">
        <v>1849</v>
      </c>
      <c r="C577" s="232" t="s">
        <v>1896</v>
      </c>
      <c r="D577" s="236"/>
      <c r="E577" s="248">
        <v>185</v>
      </c>
      <c r="F577" s="244">
        <f t="shared" si="64"/>
        <v>0.92500000000000004</v>
      </c>
      <c r="G577" s="244">
        <f t="shared" si="65"/>
        <v>11.1</v>
      </c>
      <c r="H577" s="244">
        <f t="shared" si="66"/>
        <v>2.25</v>
      </c>
      <c r="I577" s="244">
        <f t="shared" si="68"/>
        <v>210.9</v>
      </c>
      <c r="J577" s="236"/>
    </row>
    <row r="578" spans="1:10">
      <c r="A578" s="236"/>
      <c r="B578" s="236" t="s">
        <v>1850</v>
      </c>
      <c r="C578" s="232" t="s">
        <v>1896</v>
      </c>
      <c r="D578" s="236"/>
      <c r="E578" s="248">
        <v>48</v>
      </c>
      <c r="F578" s="244">
        <f t="shared" si="64"/>
        <v>0.24</v>
      </c>
      <c r="G578" s="244">
        <f t="shared" si="65"/>
        <v>2.88</v>
      </c>
      <c r="H578" s="244">
        <f t="shared" si="66"/>
        <v>2.25</v>
      </c>
      <c r="I578" s="244">
        <f t="shared" si="68"/>
        <v>54.72</v>
      </c>
      <c r="J578" s="236"/>
    </row>
    <row r="579" spans="1:10">
      <c r="A579" s="236"/>
      <c r="B579" s="236" t="s">
        <v>1851</v>
      </c>
      <c r="C579" s="232" t="s">
        <v>1896</v>
      </c>
      <c r="D579" s="236"/>
      <c r="E579" s="248">
        <v>60</v>
      </c>
      <c r="F579" s="244">
        <f t="shared" si="64"/>
        <v>0.3</v>
      </c>
      <c r="G579" s="244">
        <f t="shared" si="65"/>
        <v>3.5999999999999996</v>
      </c>
      <c r="H579" s="244">
        <f t="shared" si="66"/>
        <v>2.25</v>
      </c>
      <c r="I579" s="244">
        <f t="shared" si="68"/>
        <v>68.400000000000006</v>
      </c>
      <c r="J579" s="236"/>
    </row>
    <row r="580" spans="1:10">
      <c r="A580" s="236"/>
      <c r="B580" s="236" t="s">
        <v>1852</v>
      </c>
      <c r="C580" s="232" t="s">
        <v>1896</v>
      </c>
      <c r="D580" s="236"/>
      <c r="E580" s="248">
        <v>30</v>
      </c>
      <c r="F580" s="244">
        <f t="shared" si="64"/>
        <v>0.15</v>
      </c>
      <c r="G580" s="244">
        <f t="shared" si="65"/>
        <v>1.7999999999999998</v>
      </c>
      <c r="H580" s="244">
        <f t="shared" si="66"/>
        <v>2.25</v>
      </c>
      <c r="I580" s="244">
        <f t="shared" si="68"/>
        <v>34.200000000000003</v>
      </c>
      <c r="J580" s="236"/>
    </row>
    <row r="581" spans="1:10">
      <c r="A581" s="236"/>
      <c r="B581" s="236" t="s">
        <v>1853</v>
      </c>
      <c r="C581" s="232" t="s">
        <v>1896</v>
      </c>
      <c r="D581" s="236"/>
      <c r="E581" s="248">
        <v>1785</v>
      </c>
      <c r="F581" s="244">
        <f t="shared" si="64"/>
        <v>8.9250000000000007</v>
      </c>
      <c r="G581" s="244">
        <f t="shared" si="65"/>
        <v>107.1</v>
      </c>
      <c r="H581" s="244">
        <f t="shared" si="66"/>
        <v>2.25</v>
      </c>
      <c r="I581" s="244">
        <f t="shared" si="68"/>
        <v>2034.9</v>
      </c>
      <c r="J581" s="236"/>
    </row>
    <row r="582" spans="1:10">
      <c r="A582" s="236"/>
      <c r="B582" s="236" t="s">
        <v>1854</v>
      </c>
      <c r="C582" s="232" t="s">
        <v>1896</v>
      </c>
      <c r="D582" s="236"/>
      <c r="E582" s="248">
        <v>936</v>
      </c>
      <c r="F582" s="244">
        <f t="shared" si="64"/>
        <v>4.68</v>
      </c>
      <c r="G582" s="244">
        <f t="shared" si="65"/>
        <v>56.16</v>
      </c>
      <c r="H582" s="244">
        <f t="shared" si="66"/>
        <v>2.25</v>
      </c>
      <c r="I582" s="244">
        <f t="shared" si="68"/>
        <v>1067.04</v>
      </c>
      <c r="J582" s="236"/>
    </row>
    <row r="583" spans="1:10">
      <c r="A583" s="236"/>
      <c r="B583" s="236" t="s">
        <v>1855</v>
      </c>
      <c r="C583" s="232" t="s">
        <v>1896</v>
      </c>
      <c r="D583" s="236"/>
      <c r="E583" s="248">
        <v>778</v>
      </c>
      <c r="F583" s="244">
        <f t="shared" si="64"/>
        <v>3.89</v>
      </c>
      <c r="G583" s="244">
        <f t="shared" si="65"/>
        <v>46.68</v>
      </c>
      <c r="H583" s="244">
        <f t="shared" si="66"/>
        <v>2.25</v>
      </c>
      <c r="I583" s="244">
        <f t="shared" si="68"/>
        <v>886.92</v>
      </c>
      <c r="J583" s="236"/>
    </row>
    <row r="584" spans="1:10">
      <c r="A584" s="236"/>
      <c r="B584" s="236" t="s">
        <v>1856</v>
      </c>
      <c r="C584" s="232" t="s">
        <v>1896</v>
      </c>
      <c r="D584" s="236"/>
      <c r="E584" s="248">
        <v>562</v>
      </c>
      <c r="F584" s="244">
        <f t="shared" si="64"/>
        <v>2.81</v>
      </c>
      <c r="G584" s="244">
        <f t="shared" si="65"/>
        <v>33.72</v>
      </c>
      <c r="H584" s="244">
        <f t="shared" si="66"/>
        <v>2.25</v>
      </c>
      <c r="I584" s="244">
        <f t="shared" si="68"/>
        <v>640.68000000000006</v>
      </c>
      <c r="J584" s="236"/>
    </row>
    <row r="585" spans="1:10">
      <c r="A585" s="236"/>
      <c r="B585" s="236" t="s">
        <v>1857</v>
      </c>
      <c r="C585" s="232" t="s">
        <v>1896</v>
      </c>
      <c r="D585" s="236"/>
      <c r="E585" s="248">
        <v>214</v>
      </c>
      <c r="F585" s="244">
        <f t="shared" si="64"/>
        <v>1.07</v>
      </c>
      <c r="G585" s="244">
        <f t="shared" si="65"/>
        <v>12.84</v>
      </c>
      <c r="H585" s="244">
        <f t="shared" si="66"/>
        <v>2.25</v>
      </c>
      <c r="I585" s="244">
        <f t="shared" si="68"/>
        <v>243.96</v>
      </c>
      <c r="J585" s="236"/>
    </row>
    <row r="586" spans="1:10">
      <c r="A586" s="236"/>
      <c r="B586" s="236" t="s">
        <v>1858</v>
      </c>
      <c r="C586" s="232" t="s">
        <v>29</v>
      </c>
      <c r="D586" s="236"/>
      <c r="E586" s="248">
        <v>95</v>
      </c>
      <c r="F586" s="244">
        <f t="shared" si="64"/>
        <v>0.47500000000000003</v>
      </c>
      <c r="G586" s="244">
        <f t="shared" si="65"/>
        <v>5.7</v>
      </c>
      <c r="H586" s="244">
        <f t="shared" si="66"/>
        <v>2.25</v>
      </c>
      <c r="I586" s="244">
        <f t="shared" si="68"/>
        <v>108.3</v>
      </c>
      <c r="J586" s="236"/>
    </row>
    <row r="587" spans="1:10">
      <c r="A587" s="236"/>
      <c r="B587" s="236" t="s">
        <v>1859</v>
      </c>
      <c r="C587" s="232" t="s">
        <v>29</v>
      </c>
      <c r="D587" s="236"/>
      <c r="E587" s="248">
        <v>145</v>
      </c>
      <c r="F587" s="244">
        <f t="shared" si="64"/>
        <v>0.72499999999999998</v>
      </c>
      <c r="G587" s="244">
        <f t="shared" si="65"/>
        <v>8.6999999999999993</v>
      </c>
      <c r="H587" s="244">
        <f t="shared" si="66"/>
        <v>2.25</v>
      </c>
      <c r="I587" s="244">
        <f t="shared" si="68"/>
        <v>165.3</v>
      </c>
      <c r="J587" s="236"/>
    </row>
    <row r="588" spans="1:10">
      <c r="A588" s="236"/>
      <c r="B588" s="236" t="s">
        <v>1860</v>
      </c>
      <c r="C588" s="232" t="s">
        <v>29</v>
      </c>
      <c r="D588" s="236"/>
      <c r="E588" s="248">
        <v>285</v>
      </c>
      <c r="F588" s="244">
        <f t="shared" si="64"/>
        <v>1.425</v>
      </c>
      <c r="G588" s="244">
        <f t="shared" si="65"/>
        <v>17.099999999999998</v>
      </c>
      <c r="H588" s="244">
        <f t="shared" si="66"/>
        <v>2.25</v>
      </c>
      <c r="I588" s="244">
        <f t="shared" si="68"/>
        <v>324.89999999999998</v>
      </c>
      <c r="J588" s="236"/>
    </row>
    <row r="589" spans="1:10">
      <c r="A589" s="236"/>
      <c r="B589" s="236" t="s">
        <v>1861</v>
      </c>
      <c r="C589" s="232" t="s">
        <v>29</v>
      </c>
      <c r="D589" s="236"/>
      <c r="E589" s="248">
        <v>11950</v>
      </c>
      <c r="F589" s="244">
        <f t="shared" si="64"/>
        <v>59.75</v>
      </c>
      <c r="G589" s="244">
        <f t="shared" si="65"/>
        <v>717</v>
      </c>
      <c r="H589" s="244">
        <f t="shared" si="66"/>
        <v>2.25</v>
      </c>
      <c r="I589" s="244">
        <f t="shared" si="68"/>
        <v>13623</v>
      </c>
      <c r="J589" s="236"/>
    </row>
    <row r="590" spans="1:10">
      <c r="A590" s="236"/>
      <c r="B590" s="236" t="s">
        <v>1862</v>
      </c>
      <c r="C590" s="232" t="s">
        <v>894</v>
      </c>
      <c r="D590" s="236"/>
      <c r="E590" s="248">
        <v>11540</v>
      </c>
      <c r="F590" s="244">
        <f t="shared" si="64"/>
        <v>57.7</v>
      </c>
      <c r="G590" s="244">
        <f t="shared" si="65"/>
        <v>692.4</v>
      </c>
      <c r="H590" s="244">
        <f t="shared" si="66"/>
        <v>2.25</v>
      </c>
      <c r="I590" s="244">
        <f t="shared" si="68"/>
        <v>13155.6</v>
      </c>
      <c r="J590" s="236"/>
    </row>
    <row r="591" spans="1:10">
      <c r="A591" s="236"/>
      <c r="B591" s="236" t="s">
        <v>1863</v>
      </c>
      <c r="C591" s="232" t="s">
        <v>894</v>
      </c>
      <c r="D591" s="236"/>
      <c r="E591" s="248">
        <v>13210</v>
      </c>
      <c r="F591" s="244">
        <f t="shared" si="64"/>
        <v>66.05</v>
      </c>
      <c r="G591" s="244">
        <f t="shared" si="65"/>
        <v>792.6</v>
      </c>
      <c r="H591" s="244">
        <f t="shared" si="66"/>
        <v>2.25</v>
      </c>
      <c r="I591" s="244">
        <f t="shared" si="68"/>
        <v>15059.4</v>
      </c>
      <c r="J591" s="236"/>
    </row>
    <row r="592" spans="1:10">
      <c r="A592" s="236"/>
      <c r="B592" s="236" t="s">
        <v>1864</v>
      </c>
      <c r="C592" s="232" t="s">
        <v>894</v>
      </c>
      <c r="D592" s="236"/>
      <c r="E592" s="248">
        <v>15680</v>
      </c>
      <c r="F592" s="244">
        <f t="shared" ref="F592:F655" si="69">E592*0.005</f>
        <v>78.400000000000006</v>
      </c>
      <c r="G592" s="244">
        <f t="shared" si="65"/>
        <v>940.8</v>
      </c>
      <c r="H592" s="244">
        <f t="shared" si="66"/>
        <v>2.25</v>
      </c>
      <c r="I592" s="244">
        <f t="shared" si="68"/>
        <v>17875.2</v>
      </c>
      <c r="J592" s="236"/>
    </row>
    <row r="593" spans="1:10">
      <c r="A593" s="236"/>
      <c r="B593" s="236" t="s">
        <v>1865</v>
      </c>
      <c r="C593" s="232"/>
      <c r="D593" s="236"/>
      <c r="E593" s="248">
        <v>6090</v>
      </c>
      <c r="F593" s="244">
        <f t="shared" si="69"/>
        <v>30.45</v>
      </c>
      <c r="G593" s="244">
        <f t="shared" si="65"/>
        <v>365.4</v>
      </c>
      <c r="H593" s="244">
        <f t="shared" si="66"/>
        <v>2.25</v>
      </c>
      <c r="I593" s="244">
        <f t="shared" si="68"/>
        <v>6942.6</v>
      </c>
      <c r="J593" s="236"/>
    </row>
    <row r="594" spans="1:10">
      <c r="A594" s="236"/>
      <c r="B594" s="236" t="s">
        <v>1866</v>
      </c>
      <c r="C594" s="232" t="s">
        <v>894</v>
      </c>
      <c r="D594" s="236"/>
      <c r="E594" s="248">
        <v>9500</v>
      </c>
      <c r="F594" s="244">
        <f t="shared" si="69"/>
        <v>47.5</v>
      </c>
      <c r="G594" s="244">
        <f t="shared" si="65"/>
        <v>570</v>
      </c>
      <c r="H594" s="244">
        <f t="shared" si="66"/>
        <v>2.25</v>
      </c>
      <c r="I594" s="244">
        <f t="shared" si="68"/>
        <v>10830</v>
      </c>
      <c r="J594" s="236"/>
    </row>
    <row r="595" spans="1:10">
      <c r="A595" s="236"/>
      <c r="B595" s="236" t="s">
        <v>1867</v>
      </c>
      <c r="C595" s="232" t="s">
        <v>1896</v>
      </c>
      <c r="D595" s="236"/>
      <c r="E595" s="248">
        <v>3700</v>
      </c>
      <c r="F595" s="244">
        <f t="shared" si="69"/>
        <v>18.5</v>
      </c>
      <c r="G595" s="244">
        <f t="shared" si="65"/>
        <v>222</v>
      </c>
      <c r="H595" s="244">
        <f t="shared" si="66"/>
        <v>2.25</v>
      </c>
      <c r="I595" s="244">
        <f t="shared" si="68"/>
        <v>4218</v>
      </c>
      <c r="J595" s="236"/>
    </row>
    <row r="596" spans="1:10">
      <c r="A596" s="236"/>
      <c r="B596" s="236" t="s">
        <v>1868</v>
      </c>
      <c r="C596" s="232" t="s">
        <v>1896</v>
      </c>
      <c r="D596" s="236"/>
      <c r="E596" s="248">
        <v>4226</v>
      </c>
      <c r="F596" s="244">
        <f t="shared" si="69"/>
        <v>21.13</v>
      </c>
      <c r="G596" s="244">
        <f t="shared" si="65"/>
        <v>253.56</v>
      </c>
      <c r="H596" s="244">
        <f t="shared" si="66"/>
        <v>2.25</v>
      </c>
      <c r="I596" s="244">
        <f t="shared" si="68"/>
        <v>4817.6400000000003</v>
      </c>
      <c r="J596" s="236"/>
    </row>
    <row r="597" spans="1:10">
      <c r="A597" s="236"/>
      <c r="B597" s="236" t="s">
        <v>1869</v>
      </c>
      <c r="C597" s="232" t="s">
        <v>1896</v>
      </c>
      <c r="D597" s="236"/>
      <c r="E597" s="248">
        <v>1555</v>
      </c>
      <c r="F597" s="244">
        <f t="shared" si="69"/>
        <v>7.7750000000000004</v>
      </c>
      <c r="G597" s="244">
        <f t="shared" si="65"/>
        <v>93.3</v>
      </c>
      <c r="H597" s="244">
        <f t="shared" si="66"/>
        <v>2.25</v>
      </c>
      <c r="I597" s="244">
        <f t="shared" si="68"/>
        <v>1772.7</v>
      </c>
      <c r="J597" s="236"/>
    </row>
    <row r="598" spans="1:10">
      <c r="A598" s="236"/>
      <c r="B598" s="236" t="s">
        <v>1870</v>
      </c>
      <c r="C598" s="232" t="s">
        <v>1896</v>
      </c>
      <c r="D598" s="236"/>
      <c r="E598" s="248">
        <v>21500</v>
      </c>
      <c r="F598" s="244">
        <f t="shared" si="69"/>
        <v>107.5</v>
      </c>
      <c r="G598" s="244">
        <f t="shared" si="65"/>
        <v>1290</v>
      </c>
      <c r="H598" s="244">
        <f t="shared" si="66"/>
        <v>2.25</v>
      </c>
      <c r="I598" s="244">
        <f t="shared" si="68"/>
        <v>24510</v>
      </c>
      <c r="J598" s="236"/>
    </row>
    <row r="599" spans="1:10">
      <c r="A599" s="236"/>
      <c r="B599" s="236" t="s">
        <v>1871</v>
      </c>
      <c r="C599" s="232" t="s">
        <v>1896</v>
      </c>
      <c r="D599" s="236"/>
      <c r="E599" s="248">
        <v>2062</v>
      </c>
      <c r="F599" s="244">
        <f t="shared" si="69"/>
        <v>10.31</v>
      </c>
      <c r="G599" s="244">
        <f t="shared" si="65"/>
        <v>123.72</v>
      </c>
      <c r="H599" s="244">
        <f t="shared" si="66"/>
        <v>2.25</v>
      </c>
      <c r="I599" s="244">
        <f t="shared" si="68"/>
        <v>2350.6799999999998</v>
      </c>
      <c r="J599" s="236"/>
    </row>
    <row r="600" spans="1:10">
      <c r="A600" s="236"/>
      <c r="B600" s="236" t="s">
        <v>1872</v>
      </c>
      <c r="C600" s="232" t="s">
        <v>1896</v>
      </c>
      <c r="D600" s="236"/>
      <c r="E600" s="248">
        <v>2400</v>
      </c>
      <c r="F600" s="244">
        <f t="shared" si="69"/>
        <v>12</v>
      </c>
      <c r="G600" s="244">
        <f t="shared" si="65"/>
        <v>144</v>
      </c>
      <c r="H600" s="244">
        <f t="shared" si="66"/>
        <v>2.25</v>
      </c>
      <c r="I600" s="244">
        <f t="shared" si="68"/>
        <v>2736</v>
      </c>
      <c r="J600" s="236"/>
    </row>
    <row r="601" spans="1:10">
      <c r="A601" s="236"/>
      <c r="B601" s="236" t="s">
        <v>1873</v>
      </c>
      <c r="C601" s="232" t="s">
        <v>1896</v>
      </c>
      <c r="D601" s="236"/>
      <c r="E601" s="248">
        <v>2420</v>
      </c>
      <c r="F601" s="244">
        <f t="shared" si="69"/>
        <v>12.1</v>
      </c>
      <c r="G601" s="244">
        <f t="shared" si="65"/>
        <v>145.19999999999999</v>
      </c>
      <c r="H601" s="244">
        <f t="shared" si="66"/>
        <v>2.25</v>
      </c>
      <c r="I601" s="244">
        <f t="shared" si="68"/>
        <v>2758.8</v>
      </c>
      <c r="J601" s="236"/>
    </row>
    <row r="602" spans="1:10">
      <c r="A602" s="236"/>
      <c r="B602" s="236" t="s">
        <v>1874</v>
      </c>
      <c r="C602" s="232" t="s">
        <v>1896</v>
      </c>
      <c r="D602" s="236"/>
      <c r="E602" s="248">
        <v>950</v>
      </c>
      <c r="F602" s="244">
        <f t="shared" si="69"/>
        <v>4.75</v>
      </c>
      <c r="G602" s="244">
        <f t="shared" si="65"/>
        <v>57</v>
      </c>
      <c r="H602" s="244">
        <f t="shared" si="66"/>
        <v>2.25</v>
      </c>
      <c r="I602" s="244">
        <f t="shared" si="68"/>
        <v>1083</v>
      </c>
      <c r="J602" s="236"/>
    </row>
    <row r="603" spans="1:10">
      <c r="A603" s="236"/>
      <c r="B603" s="236" t="s">
        <v>1875</v>
      </c>
      <c r="C603" s="232" t="s">
        <v>1896</v>
      </c>
      <c r="D603" s="236"/>
      <c r="E603" s="248">
        <v>400</v>
      </c>
      <c r="F603" s="244">
        <f t="shared" si="69"/>
        <v>2</v>
      </c>
      <c r="G603" s="244">
        <f t="shared" si="65"/>
        <v>24</v>
      </c>
      <c r="H603" s="244">
        <f t="shared" si="66"/>
        <v>2.25</v>
      </c>
      <c r="I603" s="244">
        <f t="shared" si="68"/>
        <v>456</v>
      </c>
      <c r="J603" s="236"/>
    </row>
    <row r="604" spans="1:10">
      <c r="A604" s="236"/>
      <c r="B604" s="236" t="s">
        <v>1876</v>
      </c>
      <c r="C604" s="232" t="s">
        <v>1896</v>
      </c>
      <c r="D604" s="236"/>
      <c r="E604" s="248">
        <v>3500</v>
      </c>
      <c r="F604" s="244">
        <f t="shared" si="69"/>
        <v>17.5</v>
      </c>
      <c r="G604" s="244">
        <f t="shared" si="65"/>
        <v>210</v>
      </c>
      <c r="H604" s="244">
        <f t="shared" si="66"/>
        <v>2.25</v>
      </c>
      <c r="I604" s="244">
        <f t="shared" si="68"/>
        <v>3990</v>
      </c>
      <c r="J604" s="236"/>
    </row>
    <row r="605" spans="1:10">
      <c r="A605" s="236"/>
      <c r="B605" s="236" t="s">
        <v>1877</v>
      </c>
      <c r="C605" s="232" t="s">
        <v>1896</v>
      </c>
      <c r="D605" s="236"/>
      <c r="E605" s="248">
        <v>3900</v>
      </c>
      <c r="F605" s="244">
        <f t="shared" si="69"/>
        <v>19.5</v>
      </c>
      <c r="G605" s="244">
        <f t="shared" ref="G605:G661" si="70">E605*6%</f>
        <v>234</v>
      </c>
      <c r="H605" s="244">
        <f t="shared" si="66"/>
        <v>2.25</v>
      </c>
      <c r="I605" s="244">
        <f t="shared" si="68"/>
        <v>4446</v>
      </c>
      <c r="J605" s="236"/>
    </row>
    <row r="606" spans="1:10">
      <c r="A606" s="236"/>
      <c r="B606" s="236" t="s">
        <v>1878</v>
      </c>
      <c r="C606" s="232" t="s">
        <v>1896</v>
      </c>
      <c r="D606" s="236"/>
      <c r="E606" s="248">
        <v>27214</v>
      </c>
      <c r="F606" s="244">
        <f t="shared" si="69"/>
        <v>136.07</v>
      </c>
      <c r="G606" s="244">
        <f t="shared" si="70"/>
        <v>1632.84</v>
      </c>
      <c r="H606" s="244">
        <f t="shared" ref="H606:H624" si="71">H605</f>
        <v>2.25</v>
      </c>
      <c r="I606" s="244">
        <f t="shared" si="68"/>
        <v>31023.96</v>
      </c>
      <c r="J606" s="236"/>
    </row>
    <row r="607" spans="1:10">
      <c r="A607" s="236"/>
      <c r="B607" s="236" t="s">
        <v>1879</v>
      </c>
      <c r="C607" s="232" t="s">
        <v>1896</v>
      </c>
      <c r="D607" s="236"/>
      <c r="E607" s="248">
        <v>20000</v>
      </c>
      <c r="F607" s="244">
        <f t="shared" si="69"/>
        <v>100</v>
      </c>
      <c r="G607" s="244">
        <f t="shared" si="70"/>
        <v>1200</v>
      </c>
      <c r="H607" s="244">
        <f t="shared" si="71"/>
        <v>2.25</v>
      </c>
      <c r="I607" s="244">
        <f t="shared" si="68"/>
        <v>22800</v>
      </c>
      <c r="J607" s="236"/>
    </row>
    <row r="608" spans="1:10">
      <c r="A608" s="236"/>
      <c r="B608" s="236" t="s">
        <v>1880</v>
      </c>
      <c r="C608" s="232" t="s">
        <v>894</v>
      </c>
      <c r="D608" s="236"/>
      <c r="E608" s="248">
        <v>4343</v>
      </c>
      <c r="F608" s="244">
        <f t="shared" si="69"/>
        <v>21.715</v>
      </c>
      <c r="G608" s="244">
        <f t="shared" si="70"/>
        <v>260.58</v>
      </c>
      <c r="H608" s="244">
        <f t="shared" si="71"/>
        <v>2.25</v>
      </c>
      <c r="I608" s="244">
        <f t="shared" si="68"/>
        <v>4951.0200000000004</v>
      </c>
      <c r="J608" s="236"/>
    </row>
    <row r="609" spans="1:10">
      <c r="A609" s="236"/>
      <c r="B609" s="236" t="s">
        <v>1881</v>
      </c>
      <c r="C609" s="232" t="s">
        <v>1896</v>
      </c>
      <c r="D609" s="236"/>
      <c r="E609" s="248">
        <v>5500</v>
      </c>
      <c r="F609" s="244">
        <f t="shared" si="69"/>
        <v>27.5</v>
      </c>
      <c r="G609" s="244">
        <f t="shared" si="70"/>
        <v>330</v>
      </c>
      <c r="H609" s="244">
        <f t="shared" si="71"/>
        <v>2.25</v>
      </c>
      <c r="I609" s="244">
        <f t="shared" si="68"/>
        <v>6270</v>
      </c>
      <c r="J609" s="236"/>
    </row>
    <row r="610" spans="1:10">
      <c r="A610" s="236"/>
      <c r="B610" s="236" t="s">
        <v>1882</v>
      </c>
      <c r="C610" s="232" t="s">
        <v>1896</v>
      </c>
      <c r="D610" s="236"/>
      <c r="E610" s="248"/>
      <c r="F610" s="244"/>
      <c r="G610" s="244"/>
      <c r="H610" s="244"/>
      <c r="I610" s="244"/>
      <c r="J610" s="236"/>
    </row>
    <row r="611" spans="1:10">
      <c r="A611" s="236"/>
      <c r="B611" s="236" t="s">
        <v>1883</v>
      </c>
      <c r="C611" s="232" t="s">
        <v>1896</v>
      </c>
      <c r="D611" s="236"/>
      <c r="E611" s="248">
        <v>1037.04</v>
      </c>
      <c r="F611" s="244">
        <f t="shared" si="69"/>
        <v>5.1852</v>
      </c>
      <c r="G611" s="244">
        <f t="shared" si="70"/>
        <v>62.222399999999993</v>
      </c>
      <c r="H611" s="244">
        <f>H609</f>
        <v>2.25</v>
      </c>
      <c r="I611" s="244">
        <f t="shared" si="68"/>
        <v>1182.2256</v>
      </c>
      <c r="J611" s="236"/>
    </row>
    <row r="612" spans="1:10">
      <c r="A612" s="236"/>
      <c r="B612" s="236" t="s">
        <v>1884</v>
      </c>
      <c r="C612" s="232" t="s">
        <v>1896</v>
      </c>
      <c r="D612" s="236"/>
      <c r="E612" s="248">
        <v>1037.04</v>
      </c>
      <c r="F612" s="244">
        <f t="shared" si="69"/>
        <v>5.1852</v>
      </c>
      <c r="G612" s="244">
        <f t="shared" si="70"/>
        <v>62.222399999999993</v>
      </c>
      <c r="H612" s="244">
        <f t="shared" si="71"/>
        <v>2.25</v>
      </c>
      <c r="I612" s="244">
        <f t="shared" si="68"/>
        <v>1182.2256</v>
      </c>
      <c r="J612" s="236"/>
    </row>
    <row r="613" spans="1:10">
      <c r="A613" s="236"/>
      <c r="B613" s="236" t="s">
        <v>1885</v>
      </c>
      <c r="C613" s="232" t="s">
        <v>1896</v>
      </c>
      <c r="D613" s="236"/>
      <c r="E613" s="248">
        <v>1157.0999999999999</v>
      </c>
      <c r="F613" s="244">
        <f t="shared" si="69"/>
        <v>5.7854999999999999</v>
      </c>
      <c r="G613" s="244">
        <f t="shared" si="70"/>
        <v>69.425999999999988</v>
      </c>
      <c r="H613" s="244">
        <f t="shared" si="71"/>
        <v>2.25</v>
      </c>
      <c r="I613" s="244">
        <f t="shared" si="68"/>
        <v>1319.0939999999998</v>
      </c>
      <c r="J613" s="236"/>
    </row>
    <row r="614" spans="1:10">
      <c r="A614" s="236"/>
      <c r="B614" s="236" t="s">
        <v>1886</v>
      </c>
      <c r="C614" s="232" t="s">
        <v>1896</v>
      </c>
      <c r="D614" s="236"/>
      <c r="E614" s="248">
        <v>1165.8</v>
      </c>
      <c r="F614" s="244">
        <f t="shared" si="69"/>
        <v>5.8289999999999997</v>
      </c>
      <c r="G614" s="244">
        <f t="shared" si="70"/>
        <v>69.947999999999993</v>
      </c>
      <c r="H614" s="244">
        <f t="shared" si="71"/>
        <v>2.25</v>
      </c>
      <c r="I614" s="244">
        <f t="shared" si="68"/>
        <v>1329.0119999999999</v>
      </c>
      <c r="J614" s="236"/>
    </row>
    <row r="615" spans="1:10">
      <c r="A615" s="236"/>
      <c r="B615" s="236" t="s">
        <v>1887</v>
      </c>
      <c r="C615" s="232" t="s">
        <v>1896</v>
      </c>
      <c r="D615" s="236"/>
      <c r="E615" s="248">
        <v>1435.5</v>
      </c>
      <c r="F615" s="244">
        <f t="shared" si="69"/>
        <v>7.1775000000000002</v>
      </c>
      <c r="G615" s="244">
        <f t="shared" si="70"/>
        <v>86.13</v>
      </c>
      <c r="H615" s="244">
        <f t="shared" si="71"/>
        <v>2.25</v>
      </c>
      <c r="I615" s="244">
        <f t="shared" si="68"/>
        <v>1636.47</v>
      </c>
      <c r="J615" s="236"/>
    </row>
    <row r="616" spans="1:10">
      <c r="A616" s="236"/>
      <c r="B616" s="236" t="s">
        <v>1888</v>
      </c>
      <c r="C616" s="232" t="s">
        <v>1896</v>
      </c>
      <c r="D616" s="236"/>
      <c r="E616" s="248">
        <v>2070.6</v>
      </c>
      <c r="F616" s="244">
        <f t="shared" si="69"/>
        <v>10.353</v>
      </c>
      <c r="G616" s="244">
        <f t="shared" si="70"/>
        <v>124.23599999999999</v>
      </c>
      <c r="H616" s="244">
        <f t="shared" si="71"/>
        <v>2.25</v>
      </c>
      <c r="I616" s="244">
        <f t="shared" si="68"/>
        <v>2360.4839999999999</v>
      </c>
      <c r="J616" s="236"/>
    </row>
    <row r="617" spans="1:10">
      <c r="A617" s="236"/>
      <c r="B617" s="236" t="s">
        <v>1889</v>
      </c>
      <c r="C617" s="232" t="s">
        <v>1896</v>
      </c>
      <c r="D617" s="236"/>
      <c r="E617" s="248">
        <v>2166.3000000000002</v>
      </c>
      <c r="F617" s="244">
        <f t="shared" si="69"/>
        <v>10.831500000000002</v>
      </c>
      <c r="G617" s="244">
        <f t="shared" si="70"/>
        <v>129.97800000000001</v>
      </c>
      <c r="H617" s="244">
        <f t="shared" si="71"/>
        <v>2.25</v>
      </c>
      <c r="I617" s="244">
        <f t="shared" si="68"/>
        <v>2469.5820000000003</v>
      </c>
      <c r="J617" s="236"/>
    </row>
    <row r="618" spans="1:10">
      <c r="A618" s="236"/>
      <c r="B618" s="236" t="s">
        <v>1890</v>
      </c>
      <c r="C618" s="232" t="s">
        <v>1896</v>
      </c>
      <c r="D618" s="236"/>
      <c r="E618" s="248">
        <v>2166.3000000000002</v>
      </c>
      <c r="F618" s="244">
        <f t="shared" si="69"/>
        <v>10.831500000000002</v>
      </c>
      <c r="G618" s="244">
        <f t="shared" si="70"/>
        <v>129.97800000000001</v>
      </c>
      <c r="H618" s="244">
        <f t="shared" si="71"/>
        <v>2.25</v>
      </c>
      <c r="I618" s="244">
        <f t="shared" si="68"/>
        <v>2469.5820000000003</v>
      </c>
      <c r="J618" s="236"/>
    </row>
    <row r="619" spans="1:10">
      <c r="A619" s="236"/>
      <c r="B619" s="236" t="s">
        <v>1891</v>
      </c>
      <c r="C619" s="232" t="s">
        <v>1896</v>
      </c>
      <c r="D619" s="236"/>
      <c r="E619" s="248">
        <v>3601.8</v>
      </c>
      <c r="F619" s="244">
        <f t="shared" si="69"/>
        <v>18.009</v>
      </c>
      <c r="G619" s="244">
        <f t="shared" si="70"/>
        <v>216.108</v>
      </c>
      <c r="H619" s="244">
        <f t="shared" si="71"/>
        <v>2.25</v>
      </c>
      <c r="I619" s="244">
        <f t="shared" si="68"/>
        <v>4106.0520000000006</v>
      </c>
      <c r="J619" s="236"/>
    </row>
    <row r="620" spans="1:10">
      <c r="A620" s="236"/>
      <c r="B620" s="236" t="s">
        <v>1892</v>
      </c>
      <c r="C620" s="232" t="s">
        <v>1896</v>
      </c>
      <c r="D620" s="236"/>
      <c r="E620" s="248">
        <v>3913.26</v>
      </c>
      <c r="F620" s="244">
        <f t="shared" si="69"/>
        <v>19.566300000000002</v>
      </c>
      <c r="G620" s="244">
        <f t="shared" si="70"/>
        <v>234.79560000000001</v>
      </c>
      <c r="H620" s="244">
        <f t="shared" si="71"/>
        <v>2.25</v>
      </c>
      <c r="I620" s="244">
        <f t="shared" si="68"/>
        <v>4461.1163999999999</v>
      </c>
      <c r="J620" s="236"/>
    </row>
    <row r="621" spans="1:10">
      <c r="A621" s="236"/>
      <c r="B621" s="236" t="s">
        <v>1893</v>
      </c>
      <c r="C621" s="232" t="s">
        <v>1896</v>
      </c>
      <c r="D621" s="236"/>
      <c r="E621" s="248">
        <v>3923.7</v>
      </c>
      <c r="F621" s="244">
        <f t="shared" si="69"/>
        <v>19.618500000000001</v>
      </c>
      <c r="G621" s="244">
        <f t="shared" si="70"/>
        <v>235.42199999999997</v>
      </c>
      <c r="H621" s="244">
        <f t="shared" si="71"/>
        <v>2.25</v>
      </c>
      <c r="I621" s="244">
        <f t="shared" si="68"/>
        <v>4473.018</v>
      </c>
      <c r="J621" s="236"/>
    </row>
    <row r="622" spans="1:10">
      <c r="A622" s="236"/>
      <c r="B622" s="236" t="s">
        <v>1894</v>
      </c>
      <c r="C622" s="232" t="s">
        <v>1896</v>
      </c>
      <c r="D622" s="236"/>
      <c r="E622" s="248">
        <v>6159.6</v>
      </c>
      <c r="F622" s="244">
        <f t="shared" si="69"/>
        <v>30.798000000000002</v>
      </c>
      <c r="G622" s="244">
        <f t="shared" si="70"/>
        <v>369.57600000000002</v>
      </c>
      <c r="H622" s="244">
        <f t="shared" si="71"/>
        <v>2.25</v>
      </c>
      <c r="I622" s="244">
        <f t="shared" si="68"/>
        <v>7021.9440000000004</v>
      </c>
      <c r="J622" s="236"/>
    </row>
    <row r="623" spans="1:10">
      <c r="A623" s="236"/>
      <c r="B623" s="236" t="s">
        <v>1895</v>
      </c>
      <c r="C623" s="232" t="s">
        <v>1896</v>
      </c>
      <c r="D623" s="236"/>
      <c r="E623" s="248">
        <v>6881.7</v>
      </c>
      <c r="F623" s="244">
        <f t="shared" si="69"/>
        <v>34.408499999999997</v>
      </c>
      <c r="G623" s="244">
        <f t="shared" si="70"/>
        <v>412.90199999999999</v>
      </c>
      <c r="H623" s="244">
        <f t="shared" si="71"/>
        <v>2.25</v>
      </c>
      <c r="I623" s="244">
        <f t="shared" ref="I623:I660" si="72">(G623*H623)+F623+E623</f>
        <v>7845.1379999999999</v>
      </c>
      <c r="J623" s="236"/>
    </row>
    <row r="624" spans="1:10">
      <c r="A624" s="236"/>
      <c r="B624" s="236" t="s">
        <v>1916</v>
      </c>
      <c r="C624" s="232" t="s">
        <v>83</v>
      </c>
      <c r="D624" s="236"/>
      <c r="E624" s="248">
        <v>1250</v>
      </c>
      <c r="F624" s="244">
        <f t="shared" si="69"/>
        <v>6.25</v>
      </c>
      <c r="G624" s="244">
        <f t="shared" si="70"/>
        <v>75</v>
      </c>
      <c r="H624" s="244">
        <f t="shared" si="71"/>
        <v>2.25</v>
      </c>
      <c r="I624" s="244">
        <f t="shared" si="72"/>
        <v>1425</v>
      </c>
      <c r="J624" s="236"/>
    </row>
    <row r="625" spans="1:10">
      <c r="A625" s="246">
        <v>27</v>
      </c>
      <c r="B625" s="246" t="s">
        <v>1913</v>
      </c>
      <c r="C625" s="236"/>
      <c r="D625" s="236"/>
      <c r="E625" s="248"/>
      <c r="F625" s="244"/>
      <c r="G625" s="244"/>
      <c r="H625" s="244"/>
      <c r="I625" s="244"/>
      <c r="J625" s="236"/>
    </row>
    <row r="626" spans="1:10">
      <c r="A626" s="236"/>
      <c r="B626" s="236" t="s">
        <v>1914</v>
      </c>
      <c r="C626" s="236" t="s">
        <v>83</v>
      </c>
      <c r="D626" s="236"/>
      <c r="E626" s="248">
        <v>950</v>
      </c>
      <c r="F626" s="244">
        <f t="shared" si="69"/>
        <v>4.75</v>
      </c>
      <c r="G626" s="244">
        <f t="shared" si="70"/>
        <v>57</v>
      </c>
      <c r="H626" s="244">
        <f>H624</f>
        <v>2.25</v>
      </c>
      <c r="I626" s="244">
        <f t="shared" si="72"/>
        <v>1083</v>
      </c>
      <c r="J626" s="236"/>
    </row>
    <row r="627" spans="1:10">
      <c r="A627" s="236"/>
      <c r="B627" s="236" t="s">
        <v>1915</v>
      </c>
      <c r="C627" s="236" t="s">
        <v>83</v>
      </c>
      <c r="D627" s="236"/>
      <c r="E627" s="248">
        <v>1150</v>
      </c>
      <c r="F627" s="244">
        <f t="shared" si="69"/>
        <v>5.75</v>
      </c>
      <c r="G627" s="244">
        <f t="shared" si="70"/>
        <v>69</v>
      </c>
      <c r="H627" s="244">
        <v>2.5</v>
      </c>
      <c r="I627" s="244">
        <f t="shared" si="72"/>
        <v>1328.25</v>
      </c>
      <c r="J627" s="236"/>
    </row>
    <row r="628" spans="1:10">
      <c r="A628" s="236"/>
      <c r="B628" s="236" t="s">
        <v>1921</v>
      </c>
      <c r="C628" s="236" t="s">
        <v>83</v>
      </c>
      <c r="D628" s="236"/>
      <c r="E628" s="248">
        <v>925</v>
      </c>
      <c r="F628" s="244">
        <f t="shared" si="69"/>
        <v>4.625</v>
      </c>
      <c r="G628" s="244">
        <f t="shared" si="70"/>
        <v>55.5</v>
      </c>
      <c r="H628" s="244">
        <f t="shared" ref="H628:H661" si="73">H626</f>
        <v>2.25</v>
      </c>
      <c r="I628" s="244">
        <f t="shared" si="72"/>
        <v>1054.5</v>
      </c>
      <c r="J628" s="236"/>
    </row>
    <row r="629" spans="1:10">
      <c r="A629" s="236"/>
      <c r="B629" s="236" t="s">
        <v>1922</v>
      </c>
      <c r="C629" s="236" t="s">
        <v>83</v>
      </c>
      <c r="D629" s="236"/>
      <c r="E629" s="248">
        <v>1725</v>
      </c>
      <c r="F629" s="244">
        <f t="shared" si="69"/>
        <v>8.625</v>
      </c>
      <c r="G629" s="244">
        <f t="shared" si="70"/>
        <v>103.5</v>
      </c>
      <c r="H629" s="244">
        <f t="shared" si="73"/>
        <v>2.5</v>
      </c>
      <c r="I629" s="244">
        <f t="shared" si="72"/>
        <v>1992.375</v>
      </c>
      <c r="J629" s="236"/>
    </row>
    <row r="630" spans="1:10">
      <c r="A630" s="236"/>
      <c r="B630" s="236" t="s">
        <v>1923</v>
      </c>
      <c r="C630" s="236" t="s">
        <v>83</v>
      </c>
      <c r="D630" s="236"/>
      <c r="E630" s="248">
        <v>1150</v>
      </c>
      <c r="F630" s="244">
        <f t="shared" si="69"/>
        <v>5.75</v>
      </c>
      <c r="G630" s="244">
        <f t="shared" si="70"/>
        <v>69</v>
      </c>
      <c r="H630" s="244">
        <f t="shared" si="73"/>
        <v>2.25</v>
      </c>
      <c r="I630" s="244">
        <f t="shared" si="72"/>
        <v>1311</v>
      </c>
      <c r="J630" s="236"/>
    </row>
    <row r="631" spans="1:10">
      <c r="A631" s="236"/>
      <c r="B631" s="236" t="s">
        <v>1924</v>
      </c>
      <c r="C631" s="236" t="s">
        <v>83</v>
      </c>
      <c r="D631" s="236"/>
      <c r="E631" s="248">
        <v>1325</v>
      </c>
      <c r="F631" s="244">
        <f t="shared" si="69"/>
        <v>6.625</v>
      </c>
      <c r="G631" s="244">
        <f t="shared" si="70"/>
        <v>79.5</v>
      </c>
      <c r="H631" s="244">
        <f t="shared" si="73"/>
        <v>2.5</v>
      </c>
      <c r="I631" s="244">
        <f t="shared" si="72"/>
        <v>1530.375</v>
      </c>
      <c r="J631" s="236"/>
    </row>
    <row r="632" spans="1:10" ht="25.5">
      <c r="A632" s="236"/>
      <c r="B632" s="239" t="s">
        <v>1925</v>
      </c>
      <c r="C632" s="236"/>
      <c r="D632" s="236"/>
      <c r="E632" s="248"/>
      <c r="F632" s="244"/>
      <c r="G632" s="244"/>
      <c r="H632" s="244"/>
      <c r="I632" s="244"/>
      <c r="J632" s="236"/>
    </row>
    <row r="633" spans="1:10" ht="25.5">
      <c r="A633" s="236"/>
      <c r="B633" s="260" t="s">
        <v>1926</v>
      </c>
      <c r="C633" s="236" t="s">
        <v>29</v>
      </c>
      <c r="D633" s="236"/>
      <c r="E633" s="248">
        <v>300</v>
      </c>
      <c r="F633" s="244">
        <f t="shared" si="69"/>
        <v>1.5</v>
      </c>
      <c r="G633" s="244">
        <f t="shared" si="70"/>
        <v>18</v>
      </c>
      <c r="H633" s="244">
        <f t="shared" si="73"/>
        <v>2.5</v>
      </c>
      <c r="I633" s="244">
        <f t="shared" si="72"/>
        <v>346.5</v>
      </c>
      <c r="J633" s="236"/>
    </row>
    <row r="634" spans="1:10" ht="25.5">
      <c r="A634" s="236"/>
      <c r="B634" s="260" t="s">
        <v>1927</v>
      </c>
      <c r="C634" s="236" t="s">
        <v>29</v>
      </c>
      <c r="D634" s="236"/>
      <c r="E634" s="248">
        <v>320</v>
      </c>
      <c r="F634" s="244">
        <f t="shared" si="69"/>
        <v>1.6</v>
      </c>
      <c r="G634" s="244">
        <f t="shared" si="70"/>
        <v>19.2</v>
      </c>
      <c r="H634" s="244">
        <f>H633</f>
        <v>2.5</v>
      </c>
      <c r="I634" s="244">
        <f t="shared" si="72"/>
        <v>369.6</v>
      </c>
      <c r="J634" s="236"/>
    </row>
    <row r="635" spans="1:10" ht="25.5">
      <c r="A635" s="236"/>
      <c r="B635" s="260" t="s">
        <v>1928</v>
      </c>
      <c r="C635" s="236" t="s">
        <v>29</v>
      </c>
      <c r="D635" s="236"/>
      <c r="E635" s="248">
        <v>350</v>
      </c>
      <c r="F635" s="244">
        <f t="shared" si="69"/>
        <v>1.75</v>
      </c>
      <c r="G635" s="244">
        <f t="shared" si="70"/>
        <v>21</v>
      </c>
      <c r="H635" s="244">
        <f t="shared" si="73"/>
        <v>2.5</v>
      </c>
      <c r="I635" s="244">
        <f t="shared" si="72"/>
        <v>404.25</v>
      </c>
      <c r="J635" s="236"/>
    </row>
    <row r="636" spans="1:10">
      <c r="A636" s="236"/>
      <c r="B636" s="260" t="s">
        <v>1929</v>
      </c>
      <c r="C636" s="236" t="s">
        <v>29</v>
      </c>
      <c r="D636" s="236"/>
      <c r="E636" s="248">
        <v>380</v>
      </c>
      <c r="F636" s="244">
        <f t="shared" si="69"/>
        <v>1.9000000000000001</v>
      </c>
      <c r="G636" s="244">
        <f t="shared" si="70"/>
        <v>22.8</v>
      </c>
      <c r="H636" s="244">
        <f t="shared" si="73"/>
        <v>2.5</v>
      </c>
      <c r="I636" s="244">
        <f t="shared" si="72"/>
        <v>438.9</v>
      </c>
      <c r="J636" s="236"/>
    </row>
    <row r="637" spans="1:10" ht="25.5">
      <c r="A637" s="236"/>
      <c r="B637" s="260" t="s">
        <v>1930</v>
      </c>
      <c r="C637" s="236" t="s">
        <v>83</v>
      </c>
      <c r="D637" s="236"/>
      <c r="E637" s="248">
        <v>1150</v>
      </c>
      <c r="F637" s="244">
        <f t="shared" si="69"/>
        <v>5.75</v>
      </c>
      <c r="G637" s="244">
        <f t="shared" si="70"/>
        <v>69</v>
      </c>
      <c r="H637" s="244">
        <f t="shared" si="73"/>
        <v>2.5</v>
      </c>
      <c r="I637" s="244">
        <f t="shared" si="72"/>
        <v>1328.25</v>
      </c>
      <c r="J637" s="236"/>
    </row>
    <row r="638" spans="1:10" ht="38.25">
      <c r="A638" s="236"/>
      <c r="B638" s="260" t="s">
        <v>1931</v>
      </c>
      <c r="C638" s="236" t="s">
        <v>83</v>
      </c>
      <c r="D638" s="236"/>
      <c r="E638" s="248">
        <v>1190</v>
      </c>
      <c r="F638" s="244">
        <f t="shared" si="69"/>
        <v>5.95</v>
      </c>
      <c r="G638" s="244">
        <f t="shared" si="70"/>
        <v>71.399999999999991</v>
      </c>
      <c r="H638" s="244">
        <f t="shared" si="73"/>
        <v>2.5</v>
      </c>
      <c r="I638" s="244">
        <f t="shared" si="72"/>
        <v>1374.45</v>
      </c>
      <c r="J638" s="236"/>
    </row>
    <row r="639" spans="1:10" ht="38.25">
      <c r="A639" s="236"/>
      <c r="B639" s="260" t="s">
        <v>1932</v>
      </c>
      <c r="C639" s="236" t="s">
        <v>83</v>
      </c>
      <c r="D639" s="236"/>
      <c r="E639" s="248">
        <v>1250</v>
      </c>
      <c r="F639" s="244">
        <f t="shared" si="69"/>
        <v>6.25</v>
      </c>
      <c r="G639" s="244">
        <f t="shared" si="70"/>
        <v>75</v>
      </c>
      <c r="H639" s="244">
        <f t="shared" si="73"/>
        <v>2.5</v>
      </c>
      <c r="I639" s="244">
        <f t="shared" si="72"/>
        <v>1443.75</v>
      </c>
      <c r="J639" s="236"/>
    </row>
    <row r="640" spans="1:10">
      <c r="A640" s="236"/>
      <c r="B640" s="236" t="s">
        <v>1933</v>
      </c>
      <c r="C640" s="236"/>
      <c r="D640" s="236"/>
      <c r="E640" s="248">
        <v>20</v>
      </c>
      <c r="F640" s="244">
        <f t="shared" si="69"/>
        <v>0.1</v>
      </c>
      <c r="G640" s="244">
        <f t="shared" si="70"/>
        <v>1.2</v>
      </c>
      <c r="H640" s="244">
        <f t="shared" si="73"/>
        <v>2.5</v>
      </c>
      <c r="I640" s="244">
        <f t="shared" si="72"/>
        <v>23.1</v>
      </c>
      <c r="J640" s="236"/>
    </row>
    <row r="641" spans="1:10" ht="25.5">
      <c r="A641" s="236"/>
      <c r="B641" s="239" t="s">
        <v>1934</v>
      </c>
      <c r="C641" s="236"/>
      <c r="D641" s="236"/>
      <c r="E641" s="248"/>
      <c r="F641" s="244"/>
      <c r="G641" s="244"/>
      <c r="H641" s="244"/>
      <c r="I641" s="244"/>
      <c r="J641" s="236"/>
    </row>
    <row r="642" spans="1:10">
      <c r="A642" s="236"/>
      <c r="B642" s="260" t="s">
        <v>1935</v>
      </c>
      <c r="C642" s="236" t="s">
        <v>1896</v>
      </c>
      <c r="D642" s="236"/>
      <c r="E642" s="248">
        <v>1800</v>
      </c>
      <c r="F642" s="244">
        <f t="shared" si="69"/>
        <v>9</v>
      </c>
      <c r="G642" s="244">
        <f t="shared" si="70"/>
        <v>108</v>
      </c>
      <c r="H642" s="244">
        <f t="shared" si="73"/>
        <v>2.5</v>
      </c>
      <c r="I642" s="244">
        <f t="shared" si="72"/>
        <v>2079</v>
      </c>
      <c r="J642" s="236"/>
    </row>
    <row r="643" spans="1:10">
      <c r="A643" s="236"/>
      <c r="B643" s="260" t="s">
        <v>1936</v>
      </c>
      <c r="C643" s="236" t="s">
        <v>1896</v>
      </c>
      <c r="D643" s="236"/>
      <c r="E643" s="248">
        <v>2070</v>
      </c>
      <c r="F643" s="244">
        <f t="shared" si="69"/>
        <v>10.35</v>
      </c>
      <c r="G643" s="244">
        <f t="shared" si="70"/>
        <v>124.19999999999999</v>
      </c>
      <c r="H643" s="244">
        <f>H642</f>
        <v>2.5</v>
      </c>
      <c r="I643" s="244">
        <f t="shared" si="72"/>
        <v>2390.85</v>
      </c>
      <c r="J643" s="236"/>
    </row>
    <row r="644" spans="1:10">
      <c r="A644" s="236"/>
      <c r="B644" s="260" t="s">
        <v>1937</v>
      </c>
      <c r="C644" s="236" t="s">
        <v>1896</v>
      </c>
      <c r="D644" s="236"/>
      <c r="E644" s="248">
        <v>2300</v>
      </c>
      <c r="F644" s="244">
        <f t="shared" si="69"/>
        <v>11.5</v>
      </c>
      <c r="G644" s="244">
        <f t="shared" si="70"/>
        <v>138</v>
      </c>
      <c r="H644" s="244">
        <f t="shared" si="73"/>
        <v>2.5</v>
      </c>
      <c r="I644" s="244">
        <f t="shared" si="72"/>
        <v>2656.5</v>
      </c>
      <c r="J644" s="236"/>
    </row>
    <row r="645" spans="1:10">
      <c r="A645" s="236"/>
      <c r="B645" s="260" t="s">
        <v>1938</v>
      </c>
      <c r="C645" s="236" t="s">
        <v>1896</v>
      </c>
      <c r="D645" s="236"/>
      <c r="E645" s="248">
        <v>2660</v>
      </c>
      <c r="F645" s="244">
        <f t="shared" si="69"/>
        <v>13.3</v>
      </c>
      <c r="G645" s="244">
        <f t="shared" si="70"/>
        <v>159.6</v>
      </c>
      <c r="H645" s="244">
        <f t="shared" si="73"/>
        <v>2.5</v>
      </c>
      <c r="I645" s="244">
        <f t="shared" si="72"/>
        <v>3072.3</v>
      </c>
      <c r="J645" s="236"/>
    </row>
    <row r="646" spans="1:10" ht="51">
      <c r="A646" s="236"/>
      <c r="B646" s="260" t="s">
        <v>1939</v>
      </c>
      <c r="C646" s="236" t="s">
        <v>83</v>
      </c>
      <c r="D646" s="236"/>
      <c r="E646" s="248">
        <v>520</v>
      </c>
      <c r="F646" s="244">
        <f t="shared" si="69"/>
        <v>2.6</v>
      </c>
      <c r="G646" s="244">
        <f t="shared" si="70"/>
        <v>31.2</v>
      </c>
      <c r="H646" s="244">
        <f t="shared" si="73"/>
        <v>2.5</v>
      </c>
      <c r="I646" s="244">
        <f t="shared" si="72"/>
        <v>600.6</v>
      </c>
      <c r="J646" s="236"/>
    </row>
    <row r="647" spans="1:10" ht="25.5">
      <c r="A647" s="236"/>
      <c r="B647" s="260" t="s">
        <v>1940</v>
      </c>
      <c r="C647" s="236" t="s">
        <v>83</v>
      </c>
      <c r="D647" s="236"/>
      <c r="E647" s="248">
        <v>750</v>
      </c>
      <c r="F647" s="244">
        <f t="shared" si="69"/>
        <v>3.75</v>
      </c>
      <c r="G647" s="244">
        <f t="shared" si="70"/>
        <v>45</v>
      </c>
      <c r="H647" s="244">
        <f t="shared" si="73"/>
        <v>2.5</v>
      </c>
      <c r="I647" s="244">
        <f t="shared" si="72"/>
        <v>866.25</v>
      </c>
      <c r="J647" s="236"/>
    </row>
    <row r="648" spans="1:10">
      <c r="A648" s="236"/>
      <c r="B648" s="258" t="s">
        <v>1941</v>
      </c>
      <c r="C648" s="236" t="s">
        <v>83</v>
      </c>
      <c r="D648" s="236"/>
      <c r="E648" s="248">
        <v>550</v>
      </c>
      <c r="F648" s="244">
        <f t="shared" si="69"/>
        <v>2.75</v>
      </c>
      <c r="G648" s="244">
        <f t="shared" si="70"/>
        <v>33</v>
      </c>
      <c r="H648" s="244">
        <f t="shared" si="73"/>
        <v>2.5</v>
      </c>
      <c r="I648" s="244">
        <f t="shared" si="72"/>
        <v>635.25</v>
      </c>
      <c r="J648" s="236"/>
    </row>
    <row r="649" spans="1:10">
      <c r="A649" s="236"/>
      <c r="B649" s="258" t="s">
        <v>1942</v>
      </c>
      <c r="C649" s="236" t="s">
        <v>83</v>
      </c>
      <c r="D649" s="236"/>
      <c r="E649" s="248">
        <v>525</v>
      </c>
      <c r="F649" s="244">
        <f t="shared" si="69"/>
        <v>2.625</v>
      </c>
      <c r="G649" s="244">
        <f t="shared" si="70"/>
        <v>31.5</v>
      </c>
      <c r="H649" s="244">
        <f t="shared" si="73"/>
        <v>2.5</v>
      </c>
      <c r="I649" s="244">
        <f t="shared" si="72"/>
        <v>606.375</v>
      </c>
      <c r="J649" s="236"/>
    </row>
    <row r="650" spans="1:10">
      <c r="A650" s="236"/>
      <c r="B650" s="261" t="s">
        <v>1943</v>
      </c>
      <c r="C650" s="236" t="s">
        <v>83</v>
      </c>
      <c r="D650" s="236"/>
      <c r="E650" s="248">
        <v>560</v>
      </c>
      <c r="F650" s="244">
        <f t="shared" si="69"/>
        <v>2.8000000000000003</v>
      </c>
      <c r="G650" s="244">
        <f t="shared" si="70"/>
        <v>33.6</v>
      </c>
      <c r="H650" s="244">
        <f t="shared" si="73"/>
        <v>2.5</v>
      </c>
      <c r="I650" s="244">
        <f t="shared" si="72"/>
        <v>646.79999999999995</v>
      </c>
      <c r="J650" s="236"/>
    </row>
    <row r="651" spans="1:10">
      <c r="A651" s="236"/>
      <c r="B651" s="261" t="s">
        <v>1944</v>
      </c>
      <c r="C651" s="236" t="s">
        <v>83</v>
      </c>
      <c r="D651" s="236"/>
      <c r="E651" s="248">
        <v>2090</v>
      </c>
      <c r="F651" s="244">
        <f t="shared" si="69"/>
        <v>10.450000000000001</v>
      </c>
      <c r="G651" s="244">
        <f t="shared" si="70"/>
        <v>125.39999999999999</v>
      </c>
      <c r="H651" s="244">
        <f t="shared" si="73"/>
        <v>2.5</v>
      </c>
      <c r="I651" s="244">
        <f t="shared" si="72"/>
        <v>2413.9499999999998</v>
      </c>
      <c r="J651" s="236"/>
    </row>
    <row r="652" spans="1:10" ht="63.75">
      <c r="A652" s="236"/>
      <c r="B652" s="260" t="s">
        <v>1945</v>
      </c>
      <c r="C652" s="236" t="s">
        <v>83</v>
      </c>
      <c r="D652" s="236"/>
      <c r="E652" s="248">
        <v>7150</v>
      </c>
      <c r="F652" s="244">
        <f t="shared" si="69"/>
        <v>35.75</v>
      </c>
      <c r="G652" s="244">
        <f t="shared" si="70"/>
        <v>429</v>
      </c>
      <c r="H652" s="244">
        <f t="shared" si="73"/>
        <v>2.5</v>
      </c>
      <c r="I652" s="244">
        <f t="shared" si="72"/>
        <v>8258.25</v>
      </c>
      <c r="J652" s="236"/>
    </row>
    <row r="653" spans="1:10">
      <c r="A653" s="236"/>
      <c r="B653" s="262" t="s">
        <v>1946</v>
      </c>
      <c r="C653" s="236" t="s">
        <v>83</v>
      </c>
      <c r="D653" s="236"/>
      <c r="E653" s="248">
        <v>100</v>
      </c>
      <c r="F653" s="244">
        <f t="shared" si="69"/>
        <v>0.5</v>
      </c>
      <c r="G653" s="244">
        <f t="shared" si="70"/>
        <v>6</v>
      </c>
      <c r="H653" s="244">
        <f t="shared" si="73"/>
        <v>2.5</v>
      </c>
      <c r="I653" s="244">
        <f t="shared" si="72"/>
        <v>115.5</v>
      </c>
      <c r="J653" s="236"/>
    </row>
    <row r="654" spans="1:10">
      <c r="A654" s="236"/>
      <c r="B654" s="249" t="s">
        <v>1947</v>
      </c>
      <c r="C654" s="236" t="s">
        <v>1896</v>
      </c>
      <c r="D654" s="236"/>
      <c r="E654" s="248">
        <v>8</v>
      </c>
      <c r="F654" s="244">
        <f t="shared" si="69"/>
        <v>0.04</v>
      </c>
      <c r="G654" s="244">
        <f t="shared" si="70"/>
        <v>0.48</v>
      </c>
      <c r="H654" s="244">
        <f t="shared" si="73"/>
        <v>2.5</v>
      </c>
      <c r="I654" s="244">
        <f t="shared" si="72"/>
        <v>9.24</v>
      </c>
      <c r="J654" s="236"/>
    </row>
    <row r="655" spans="1:10">
      <c r="A655" s="236"/>
      <c r="B655" s="249" t="s">
        <v>1948</v>
      </c>
      <c r="C655" s="236" t="s">
        <v>1896</v>
      </c>
      <c r="D655" s="236"/>
      <c r="E655" s="248">
        <v>8</v>
      </c>
      <c r="F655" s="244">
        <f t="shared" si="69"/>
        <v>0.04</v>
      </c>
      <c r="G655" s="244">
        <f t="shared" si="70"/>
        <v>0.48</v>
      </c>
      <c r="H655" s="244">
        <f t="shared" si="73"/>
        <v>2.5</v>
      </c>
      <c r="I655" s="244">
        <f t="shared" si="72"/>
        <v>9.24</v>
      </c>
      <c r="J655" s="236"/>
    </row>
    <row r="656" spans="1:10">
      <c r="A656" s="236"/>
      <c r="B656" s="249" t="s">
        <v>1949</v>
      </c>
      <c r="C656" s="236" t="s">
        <v>1896</v>
      </c>
      <c r="D656" s="236"/>
      <c r="E656" s="248">
        <v>7</v>
      </c>
      <c r="F656" s="244">
        <f t="shared" ref="F656:F661" si="74">E656*0.005</f>
        <v>3.5000000000000003E-2</v>
      </c>
      <c r="G656" s="244">
        <f t="shared" si="70"/>
        <v>0.42</v>
      </c>
      <c r="H656" s="244">
        <f t="shared" si="73"/>
        <v>2.5</v>
      </c>
      <c r="I656" s="244">
        <f t="shared" si="72"/>
        <v>8.0850000000000009</v>
      </c>
      <c r="J656" s="236"/>
    </row>
    <row r="657" spans="1:10">
      <c r="A657" s="236"/>
      <c r="B657" s="249" t="s">
        <v>1950</v>
      </c>
      <c r="C657" s="236" t="s">
        <v>1896</v>
      </c>
      <c r="D657" s="236"/>
      <c r="E657" s="248">
        <v>6</v>
      </c>
      <c r="F657" s="244">
        <f t="shared" si="74"/>
        <v>0.03</v>
      </c>
      <c r="G657" s="244">
        <f t="shared" si="70"/>
        <v>0.36</v>
      </c>
      <c r="H657" s="244">
        <f t="shared" si="73"/>
        <v>2.5</v>
      </c>
      <c r="I657" s="244">
        <f t="shared" si="72"/>
        <v>6.93</v>
      </c>
      <c r="J657" s="236"/>
    </row>
    <row r="658" spans="1:10">
      <c r="A658" s="236"/>
      <c r="B658" s="249" t="s">
        <v>1951</v>
      </c>
      <c r="C658" s="236" t="s">
        <v>1896</v>
      </c>
      <c r="D658" s="236"/>
      <c r="E658" s="248">
        <v>5</v>
      </c>
      <c r="F658" s="244">
        <f t="shared" si="74"/>
        <v>2.5000000000000001E-2</v>
      </c>
      <c r="G658" s="244">
        <f t="shared" si="70"/>
        <v>0.3</v>
      </c>
      <c r="H658" s="244">
        <f t="shared" si="73"/>
        <v>2.5</v>
      </c>
      <c r="I658" s="244">
        <f t="shared" si="72"/>
        <v>5.7750000000000004</v>
      </c>
      <c r="J658" s="236"/>
    </row>
    <row r="659" spans="1:10">
      <c r="A659" s="236"/>
      <c r="B659" s="249" t="s">
        <v>1952</v>
      </c>
      <c r="C659" s="236" t="s">
        <v>1896</v>
      </c>
      <c r="D659" s="236"/>
      <c r="E659" s="248">
        <v>4</v>
      </c>
      <c r="F659" s="244">
        <f t="shared" si="74"/>
        <v>0.02</v>
      </c>
      <c r="G659" s="244">
        <f t="shared" si="70"/>
        <v>0.24</v>
      </c>
      <c r="H659" s="244">
        <f t="shared" si="73"/>
        <v>2.5</v>
      </c>
      <c r="I659" s="244">
        <f t="shared" si="72"/>
        <v>4.62</v>
      </c>
      <c r="J659" s="236"/>
    </row>
    <row r="660" spans="1:10">
      <c r="A660" s="263"/>
      <c r="B660" s="263" t="s">
        <v>1953</v>
      </c>
      <c r="C660" s="263" t="s">
        <v>1896</v>
      </c>
      <c r="D660" s="263"/>
      <c r="E660" s="252">
        <v>870</v>
      </c>
      <c r="F660" s="247">
        <f t="shared" si="74"/>
        <v>4.3500000000000005</v>
      </c>
      <c r="G660" s="247">
        <f t="shared" si="70"/>
        <v>52.199999999999996</v>
      </c>
      <c r="H660" s="247">
        <f t="shared" si="73"/>
        <v>2.5</v>
      </c>
      <c r="I660" s="247">
        <f t="shared" si="72"/>
        <v>1004.85</v>
      </c>
      <c r="J660" s="263"/>
    </row>
    <row r="661" spans="1:10">
      <c r="A661" s="263">
        <v>28</v>
      </c>
      <c r="B661" s="263" t="s">
        <v>2007</v>
      </c>
      <c r="C661" s="263" t="s">
        <v>2009</v>
      </c>
      <c r="D661" s="263">
        <v>2.3180000000000001</v>
      </c>
      <c r="E661" s="252">
        <v>164.82</v>
      </c>
      <c r="F661" s="247">
        <f t="shared" si="74"/>
        <v>0.82409999999999994</v>
      </c>
      <c r="G661" s="247">
        <f t="shared" si="70"/>
        <v>9.8891999999999989</v>
      </c>
      <c r="H661" s="247">
        <f t="shared" si="73"/>
        <v>2.5</v>
      </c>
      <c r="I661" s="247">
        <f>(G661*H661)+F661+E661</f>
        <v>190.36709999999999</v>
      </c>
      <c r="J661" s="263"/>
    </row>
  </sheetData>
  <sheetProtection selectLockedCells="1"/>
  <customSheetViews>
    <customSheetView guid="{66EF6436-2F21-401F-ADC2-7B42AB8258B6}" topLeftCell="A60">
      <selection activeCell="C62" sqref="C62"/>
      <pageMargins left="0.7" right="0.15" top="0.75" bottom="0.75" header="0.3" footer="0.3"/>
      <pageSetup paperSize="9" scale="95" orientation="portrait" r:id="rId1"/>
      <headerFooter>
        <oddHeader>&amp;LKaran&amp;R&amp;P</oddHeader>
        <oddFooter>&amp;LEstimated by :&amp;CChecked by :&amp;RApproved by :</oddFooter>
      </headerFooter>
    </customSheetView>
  </customSheetViews>
  <mergeCells count="8">
    <mergeCell ref="A1:J1"/>
    <mergeCell ref="A2:J2"/>
    <mergeCell ref="A3:J3"/>
    <mergeCell ref="A234:C234"/>
    <mergeCell ref="C8:I8"/>
    <mergeCell ref="A5:J5"/>
    <mergeCell ref="A6:J6"/>
    <mergeCell ref="A4:J4"/>
  </mergeCells>
  <phoneticPr fontId="1" type="noConversion"/>
  <printOptions horizontalCentered="1"/>
  <pageMargins left="0.7" right="0.15" top="0.75" bottom="0.75" header="0.3" footer="0.3"/>
  <pageSetup paperSize="9" scale="90" orientation="portrait" r:id="rId2"/>
  <headerFooter>
    <oddHeader>&amp;LBhume Annlysis&amp;R&amp;P</oddHeader>
    <oddFooter>&amp;LPrepared By:&amp;CChecked By:&amp;RApproved By: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1139"/>
  <sheetViews>
    <sheetView view="pageBreakPreview" zoomScaleNormal="120" zoomScaleSheetLayoutView="100" workbookViewId="0">
      <selection activeCell="C909" sqref="C909"/>
    </sheetView>
  </sheetViews>
  <sheetFormatPr defaultColWidth="9.140625" defaultRowHeight="12.75"/>
  <cols>
    <col min="1" max="1" width="4.140625" style="267" customWidth="1"/>
    <col min="2" max="2" width="5.140625" style="267" customWidth="1"/>
    <col min="3" max="3" width="30.28515625" style="267" customWidth="1"/>
    <col min="4" max="4" width="6.5703125" style="267" customWidth="1"/>
    <col min="5" max="5" width="6.140625" style="267" customWidth="1"/>
    <col min="6" max="6" width="5.5703125" style="267" customWidth="1"/>
    <col min="7" max="7" width="6.7109375" style="267" customWidth="1"/>
    <col min="8" max="8" width="7.140625" style="267" customWidth="1"/>
    <col min="9" max="9" width="16.85546875" style="267" customWidth="1"/>
    <col min="10" max="10" width="4.7109375" style="267" customWidth="1"/>
    <col min="11" max="11" width="6.5703125" style="267" customWidth="1"/>
    <col min="12" max="12" width="8.5703125" style="267" customWidth="1"/>
    <col min="13" max="13" width="9.140625" style="267"/>
    <col min="14" max="14" width="7.140625" style="267" customWidth="1"/>
    <col min="15" max="15" width="9.140625" style="267"/>
    <col min="16" max="16" width="10.42578125" style="267" bestFit="1" customWidth="1"/>
    <col min="17" max="16384" width="9.140625" style="267"/>
  </cols>
  <sheetData>
    <row r="1" spans="1:16" ht="18">
      <c r="A1" s="540" t="s">
        <v>1963</v>
      </c>
      <c r="B1" s="540"/>
      <c r="C1" s="540"/>
      <c r="D1" s="540"/>
      <c r="E1" s="540"/>
      <c r="F1" s="540"/>
      <c r="G1" s="540"/>
      <c r="H1" s="540"/>
      <c r="I1" s="540"/>
      <c r="J1" s="540"/>
      <c r="K1" s="540"/>
      <c r="L1" s="540"/>
      <c r="M1" s="540"/>
      <c r="N1" s="540"/>
      <c r="O1" s="540"/>
      <c r="P1" s="540"/>
    </row>
    <row r="2" spans="1:16" ht="18">
      <c r="A2" s="541" t="s">
        <v>1984</v>
      </c>
      <c r="B2" s="541"/>
      <c r="C2" s="541"/>
      <c r="D2" s="541"/>
      <c r="E2" s="541"/>
      <c r="F2" s="541"/>
      <c r="G2" s="541"/>
      <c r="H2" s="541"/>
      <c r="I2" s="541"/>
      <c r="J2" s="541"/>
      <c r="K2" s="541"/>
      <c r="L2" s="541"/>
      <c r="M2" s="541"/>
      <c r="N2" s="541"/>
      <c r="O2" s="541"/>
      <c r="P2" s="541"/>
    </row>
    <row r="3" spans="1:16" ht="18">
      <c r="A3" s="540" t="s">
        <v>1985</v>
      </c>
      <c r="B3" s="540"/>
      <c r="C3" s="540"/>
      <c r="D3" s="540"/>
      <c r="E3" s="540"/>
      <c r="F3" s="540"/>
      <c r="G3" s="540"/>
      <c r="H3" s="540"/>
      <c r="I3" s="540"/>
      <c r="J3" s="540"/>
      <c r="K3" s="540"/>
      <c r="L3" s="540"/>
      <c r="M3" s="540"/>
      <c r="N3" s="540"/>
      <c r="O3" s="540"/>
      <c r="P3" s="540"/>
    </row>
    <row r="4" spans="1:16" ht="15.75" customHeight="1">
      <c r="A4" s="542" t="s">
        <v>1993</v>
      </c>
      <c r="B4" s="542"/>
      <c r="C4" s="542"/>
      <c r="D4" s="542"/>
      <c r="E4" s="542"/>
      <c r="F4" s="542"/>
      <c r="G4" s="542"/>
      <c r="H4" s="542"/>
      <c r="I4" s="542"/>
      <c r="J4" s="542"/>
      <c r="K4" s="542"/>
      <c r="L4" s="542"/>
      <c r="M4" s="542"/>
      <c r="N4" s="542"/>
      <c r="O4" s="542"/>
      <c r="P4" s="542"/>
    </row>
    <row r="5" spans="1:16" ht="17.25" customHeight="1">
      <c r="A5" s="551"/>
      <c r="B5" s="551"/>
      <c r="C5" s="551"/>
      <c r="D5" s="551"/>
      <c r="E5" s="551"/>
      <c r="F5" s="551"/>
      <c r="G5" s="551"/>
      <c r="H5" s="551"/>
      <c r="I5" s="551"/>
      <c r="J5" s="551"/>
      <c r="K5" s="551"/>
      <c r="L5" s="551"/>
      <c r="M5" s="551"/>
      <c r="N5" s="551"/>
      <c r="O5" s="551"/>
      <c r="P5" s="551"/>
    </row>
    <row r="6" spans="1:16" ht="13.5">
      <c r="A6" s="550"/>
      <c r="B6" s="552"/>
      <c r="C6" s="552"/>
      <c r="D6" s="552"/>
      <c r="E6" s="552"/>
      <c r="F6" s="553"/>
      <c r="G6" s="543" t="s">
        <v>1452</v>
      </c>
      <c r="H6" s="543"/>
      <c r="I6" s="268">
        <f>'Bhume Rate 078-79'!H7</f>
        <v>1000</v>
      </c>
      <c r="J6" s="543" t="s">
        <v>76</v>
      </c>
      <c r="K6" s="543"/>
      <c r="L6" s="269">
        <f>'Bhume Rate 078-79'!H10</f>
        <v>720</v>
      </c>
      <c r="M6" s="543" t="s">
        <v>112</v>
      </c>
      <c r="N6" s="543"/>
      <c r="O6" s="268">
        <f>'Bhume Rate 078-79'!H9</f>
        <v>640</v>
      </c>
      <c r="P6" s="270"/>
    </row>
    <row r="7" spans="1:16" ht="13.5">
      <c r="A7" s="550"/>
      <c r="B7" s="550"/>
      <c r="C7" s="550"/>
      <c r="D7" s="550"/>
      <c r="E7" s="550"/>
      <c r="F7" s="550"/>
      <c r="G7" s="543" t="s">
        <v>921</v>
      </c>
      <c r="H7" s="543"/>
      <c r="I7" s="268">
        <f>Output_2!I13</f>
        <v>1085</v>
      </c>
      <c r="J7" s="543" t="s">
        <v>1961</v>
      </c>
      <c r="K7" s="543"/>
      <c r="L7" s="269">
        <f>Output_1!D15</f>
        <v>3250</v>
      </c>
      <c r="M7" s="543" t="s">
        <v>1720</v>
      </c>
      <c r="N7" s="543"/>
      <c r="O7" s="268">
        <f>Output_1!D14</f>
        <v>2440</v>
      </c>
      <c r="P7" s="270"/>
    </row>
    <row r="8" spans="1:16" ht="13.5">
      <c r="A8" s="550"/>
      <c r="B8" s="550"/>
      <c r="C8" s="550"/>
      <c r="D8" s="550"/>
      <c r="E8" s="550"/>
      <c r="F8" s="550"/>
      <c r="G8" s="543" t="s">
        <v>1266</v>
      </c>
      <c r="H8" s="543"/>
      <c r="I8" s="268">
        <f>Output_1!D16</f>
        <v>7300</v>
      </c>
      <c r="J8" s="543" t="s">
        <v>1594</v>
      </c>
      <c r="K8" s="543"/>
      <c r="L8" s="269">
        <f>Output_1!D8</f>
        <v>1550</v>
      </c>
      <c r="M8" s="543" t="s">
        <v>1595</v>
      </c>
      <c r="N8" s="543"/>
      <c r="O8" s="268">
        <f>Output_1!D10</f>
        <v>1820</v>
      </c>
      <c r="P8" s="270"/>
    </row>
    <row r="9" spans="1:16" ht="13.5">
      <c r="A9" s="550"/>
      <c r="B9" s="550"/>
      <c r="C9" s="550"/>
      <c r="D9" s="550"/>
      <c r="E9" s="550"/>
      <c r="F9" s="550"/>
      <c r="G9" s="543" t="s">
        <v>1596</v>
      </c>
      <c r="H9" s="543"/>
      <c r="I9" s="268">
        <f>Output_1!D17</f>
        <v>2810</v>
      </c>
      <c r="J9" s="543" t="s">
        <v>78</v>
      </c>
      <c r="K9" s="543"/>
      <c r="L9" s="269">
        <f>Output_1!D27</f>
        <v>187293.6</v>
      </c>
      <c r="M9" s="543" t="s">
        <v>1599</v>
      </c>
      <c r="N9" s="543"/>
      <c r="O9" s="268">
        <f>(Output_1!D28+Output_1!D30)/2</f>
        <v>58642.2</v>
      </c>
      <c r="P9" s="270"/>
    </row>
    <row r="10" spans="1:16" ht="13.5">
      <c r="A10" s="550"/>
      <c r="B10" s="550"/>
      <c r="C10" s="550"/>
      <c r="D10" s="550"/>
      <c r="E10" s="550"/>
      <c r="F10" s="550"/>
      <c r="G10" s="543" t="s">
        <v>1597</v>
      </c>
      <c r="H10" s="543"/>
      <c r="I10" s="268">
        <f>Output_1!D18</f>
        <v>5240</v>
      </c>
      <c r="J10" s="543" t="s">
        <v>712</v>
      </c>
      <c r="K10" s="543"/>
      <c r="L10" s="269">
        <f>Output_2!I9</f>
        <v>27.9</v>
      </c>
      <c r="M10" s="543" t="s">
        <v>200</v>
      </c>
      <c r="N10" s="543"/>
      <c r="O10" s="268">
        <f>Output_1!D20</f>
        <v>318.8</v>
      </c>
      <c r="P10" s="270"/>
    </row>
    <row r="11" spans="1:16" ht="13.5">
      <c r="A11" s="550"/>
      <c r="B11" s="550"/>
      <c r="C11" s="550"/>
      <c r="D11" s="550"/>
      <c r="E11" s="550"/>
      <c r="F11" s="550"/>
      <c r="G11" s="543" t="s">
        <v>1592</v>
      </c>
      <c r="H11" s="543"/>
      <c r="I11" s="268">
        <f>(Output_2!I55+Output_2!I56)/2/100</f>
        <v>93.06</v>
      </c>
      <c r="J11" s="543" t="s">
        <v>129</v>
      </c>
      <c r="K11" s="543"/>
      <c r="L11" s="269">
        <f>Output_2!I58/100</f>
        <v>104.31</v>
      </c>
      <c r="M11" s="543" t="s">
        <v>128</v>
      </c>
      <c r="N11" s="543"/>
      <c r="O11" s="268">
        <f>Output_2!I99</f>
        <v>114.94</v>
      </c>
      <c r="P11" s="270"/>
    </row>
    <row r="12" spans="1:16" ht="14.25" thickBot="1">
      <c r="A12" s="549"/>
      <c r="B12" s="549"/>
      <c r="C12" s="549"/>
      <c r="D12" s="546" t="s">
        <v>72</v>
      </c>
      <c r="E12" s="547"/>
      <c r="F12" s="547"/>
      <c r="G12" s="547"/>
      <c r="H12" s="548"/>
      <c r="I12" s="546" t="s">
        <v>375</v>
      </c>
      <c r="J12" s="547"/>
      <c r="K12" s="547"/>
      <c r="L12" s="547"/>
      <c r="M12" s="548"/>
      <c r="N12" s="545"/>
      <c r="O12" s="545"/>
      <c r="P12" s="545"/>
    </row>
    <row r="13" spans="1:16" ht="13.5">
      <c r="A13" s="332" t="s">
        <v>144</v>
      </c>
      <c r="B13" s="333" t="s">
        <v>145</v>
      </c>
      <c r="C13" s="333" t="s">
        <v>146</v>
      </c>
      <c r="D13" s="333" t="s">
        <v>147</v>
      </c>
      <c r="E13" s="333" t="s">
        <v>148</v>
      </c>
      <c r="F13" s="333" t="s">
        <v>149</v>
      </c>
      <c r="G13" s="333" t="s">
        <v>150</v>
      </c>
      <c r="H13" s="333" t="s">
        <v>151</v>
      </c>
      <c r="I13" s="333" t="s">
        <v>148</v>
      </c>
      <c r="J13" s="333" t="s">
        <v>147</v>
      </c>
      <c r="K13" s="333" t="s">
        <v>152</v>
      </c>
      <c r="L13" s="333" t="s">
        <v>150</v>
      </c>
      <c r="M13" s="333" t="s">
        <v>151</v>
      </c>
      <c r="N13" s="333" t="s">
        <v>153</v>
      </c>
      <c r="O13" s="333" t="s">
        <v>154</v>
      </c>
      <c r="P13" s="334" t="s">
        <v>155</v>
      </c>
    </row>
    <row r="14" spans="1:16" ht="13.5">
      <c r="A14" s="335">
        <v>0</v>
      </c>
      <c r="B14" s="276">
        <v>1</v>
      </c>
      <c r="C14" s="276">
        <v>2</v>
      </c>
      <c r="D14" s="276"/>
      <c r="E14" s="276">
        <v>4</v>
      </c>
      <c r="F14" s="277">
        <v>5</v>
      </c>
      <c r="G14" s="276">
        <v>6</v>
      </c>
      <c r="H14" s="276">
        <v>7</v>
      </c>
      <c r="I14" s="276">
        <v>8</v>
      </c>
      <c r="J14" s="276">
        <v>9</v>
      </c>
      <c r="K14" s="276">
        <v>10</v>
      </c>
      <c r="L14" s="276">
        <v>11</v>
      </c>
      <c r="M14" s="276">
        <v>12</v>
      </c>
      <c r="N14" s="276">
        <v>13</v>
      </c>
      <c r="O14" s="276">
        <v>14</v>
      </c>
      <c r="P14" s="336">
        <v>15</v>
      </c>
    </row>
    <row r="15" spans="1:16" ht="13.5">
      <c r="A15" s="337">
        <v>1</v>
      </c>
      <c r="B15" s="544" t="s">
        <v>1453</v>
      </c>
      <c r="C15" s="544"/>
      <c r="D15" s="544"/>
      <c r="E15" s="544"/>
      <c r="F15" s="329"/>
      <c r="G15" s="330"/>
      <c r="H15" s="330"/>
      <c r="I15" s="330"/>
      <c r="J15" s="330"/>
      <c r="K15" s="330"/>
      <c r="L15" s="330"/>
      <c r="M15" s="330"/>
      <c r="N15" s="330"/>
      <c r="O15" s="330"/>
      <c r="P15" s="338"/>
    </row>
    <row r="16" spans="1:16" ht="27">
      <c r="A16" s="339"/>
      <c r="B16" s="281">
        <v>1</v>
      </c>
      <c r="C16" s="282" t="s">
        <v>1454</v>
      </c>
      <c r="D16" s="283"/>
      <c r="E16" s="283"/>
      <c r="F16" s="283"/>
      <c r="G16" s="283"/>
      <c r="H16" s="283"/>
      <c r="I16" s="283"/>
      <c r="J16" s="283"/>
      <c r="K16" s="283"/>
      <c r="L16" s="283"/>
      <c r="M16" s="283"/>
      <c r="N16" s="283"/>
      <c r="O16" s="283"/>
      <c r="P16" s="340"/>
    </row>
    <row r="17" spans="1:16" ht="13.5">
      <c r="A17" s="339"/>
      <c r="B17" s="281" t="s">
        <v>1456</v>
      </c>
      <c r="C17" s="282" t="s">
        <v>1455</v>
      </c>
      <c r="D17" s="280" t="s">
        <v>180</v>
      </c>
      <c r="E17" s="283" t="s">
        <v>156</v>
      </c>
      <c r="F17" s="284">
        <v>0.13</v>
      </c>
      <c r="G17" s="285">
        <f>O6</f>
        <v>640</v>
      </c>
      <c r="H17" s="284">
        <f>F17*G17</f>
        <v>83.2</v>
      </c>
      <c r="I17" s="283"/>
      <c r="J17" s="280"/>
      <c r="K17" s="283"/>
      <c r="L17" s="283"/>
      <c r="M17" s="283"/>
      <c r="N17" s="283"/>
      <c r="O17" s="286">
        <f>H17</f>
        <v>83.2</v>
      </c>
      <c r="P17" s="340"/>
    </row>
    <row r="18" spans="1:16" ht="13.5">
      <c r="A18" s="339"/>
      <c r="B18" s="287" t="s">
        <v>1457</v>
      </c>
      <c r="C18" s="282" t="s">
        <v>1199</v>
      </c>
      <c r="D18" s="280" t="s">
        <v>180</v>
      </c>
      <c r="E18" s="283" t="s">
        <v>156</v>
      </c>
      <c r="F18" s="284">
        <v>0.39</v>
      </c>
      <c r="G18" s="285">
        <f>O6</f>
        <v>640</v>
      </c>
      <c r="H18" s="284">
        <f t="shared" ref="H18:H32" si="0">F18*G18</f>
        <v>249.60000000000002</v>
      </c>
      <c r="I18" s="283"/>
      <c r="J18" s="280"/>
      <c r="K18" s="283"/>
      <c r="L18" s="283"/>
      <c r="M18" s="283"/>
      <c r="N18" s="283"/>
      <c r="O18" s="286">
        <f t="shared" ref="O18:O40" si="1">H18</f>
        <v>249.60000000000002</v>
      </c>
      <c r="P18" s="340"/>
    </row>
    <row r="19" spans="1:16" ht="13.5">
      <c r="A19" s="339"/>
      <c r="B19" s="287" t="s">
        <v>1458</v>
      </c>
      <c r="C19" s="282" t="s">
        <v>1200</v>
      </c>
      <c r="D19" s="280" t="s">
        <v>180</v>
      </c>
      <c r="E19" s="283" t="s">
        <v>156</v>
      </c>
      <c r="F19" s="284">
        <v>0.98</v>
      </c>
      <c r="G19" s="285">
        <f>O6</f>
        <v>640</v>
      </c>
      <c r="H19" s="284">
        <f t="shared" si="0"/>
        <v>627.20000000000005</v>
      </c>
      <c r="I19" s="283"/>
      <c r="J19" s="280"/>
      <c r="K19" s="283"/>
      <c r="L19" s="283"/>
      <c r="M19" s="283"/>
      <c r="N19" s="283"/>
      <c r="O19" s="286">
        <f t="shared" si="1"/>
        <v>627.20000000000005</v>
      </c>
      <c r="P19" s="340"/>
    </row>
    <row r="20" spans="1:16" ht="13.5">
      <c r="A20" s="339"/>
      <c r="B20" s="287" t="s">
        <v>1459</v>
      </c>
      <c r="C20" s="282" t="s">
        <v>1201</v>
      </c>
      <c r="D20" s="280" t="s">
        <v>180</v>
      </c>
      <c r="E20" s="283" t="s">
        <v>156</v>
      </c>
      <c r="F20" s="284">
        <v>0.98</v>
      </c>
      <c r="G20" s="285">
        <f>O6</f>
        <v>640</v>
      </c>
      <c r="H20" s="284">
        <f t="shared" si="0"/>
        <v>627.20000000000005</v>
      </c>
      <c r="I20" s="283"/>
      <c r="J20" s="280"/>
      <c r="K20" s="283"/>
      <c r="L20" s="283"/>
      <c r="M20" s="283"/>
      <c r="N20" s="283"/>
      <c r="O20" s="286">
        <f t="shared" si="1"/>
        <v>627.20000000000005</v>
      </c>
      <c r="P20" s="340"/>
    </row>
    <row r="21" spans="1:16" ht="13.5">
      <c r="A21" s="339"/>
      <c r="B21" s="287" t="s">
        <v>1460</v>
      </c>
      <c r="C21" s="282" t="s">
        <v>1202</v>
      </c>
      <c r="D21" s="280" t="s">
        <v>180</v>
      </c>
      <c r="E21" s="283" t="s">
        <v>156</v>
      </c>
      <c r="F21" s="284">
        <v>4</v>
      </c>
      <c r="G21" s="285">
        <f>O6</f>
        <v>640</v>
      </c>
      <c r="H21" s="284">
        <f t="shared" si="0"/>
        <v>2560</v>
      </c>
      <c r="I21" s="283"/>
      <c r="J21" s="280"/>
      <c r="K21" s="283"/>
      <c r="L21" s="283"/>
      <c r="M21" s="283"/>
      <c r="N21" s="283"/>
      <c r="O21" s="286">
        <f t="shared" si="1"/>
        <v>2560</v>
      </c>
      <c r="P21" s="340"/>
    </row>
    <row r="22" spans="1:16" ht="13.5">
      <c r="A22" s="339"/>
      <c r="B22" s="287" t="s">
        <v>1461</v>
      </c>
      <c r="C22" s="282" t="s">
        <v>1203</v>
      </c>
      <c r="D22" s="280" t="s">
        <v>180</v>
      </c>
      <c r="E22" s="283" t="s">
        <v>156</v>
      </c>
      <c r="F22" s="281">
        <v>4</v>
      </c>
      <c r="G22" s="285">
        <f>O6</f>
        <v>640</v>
      </c>
      <c r="H22" s="284">
        <f t="shared" si="0"/>
        <v>2560</v>
      </c>
      <c r="I22" s="283"/>
      <c r="J22" s="280"/>
      <c r="K22" s="283"/>
      <c r="L22" s="283"/>
      <c r="M22" s="283"/>
      <c r="N22" s="283"/>
      <c r="O22" s="286">
        <f t="shared" si="1"/>
        <v>2560</v>
      </c>
      <c r="P22" s="340"/>
    </row>
    <row r="23" spans="1:16" ht="13.5">
      <c r="A23" s="339"/>
      <c r="B23" s="287" t="s">
        <v>1462</v>
      </c>
      <c r="C23" s="282" t="s">
        <v>1204</v>
      </c>
      <c r="D23" s="280" t="s">
        <v>180</v>
      </c>
      <c r="E23" s="283" t="s">
        <v>156</v>
      </c>
      <c r="F23" s="281">
        <v>10.4</v>
      </c>
      <c r="G23" s="285">
        <f>O6</f>
        <v>640</v>
      </c>
      <c r="H23" s="284">
        <f t="shared" si="0"/>
        <v>6656</v>
      </c>
      <c r="I23" s="283"/>
      <c r="J23" s="280"/>
      <c r="K23" s="283"/>
      <c r="L23" s="283"/>
      <c r="M23" s="283"/>
      <c r="N23" s="283"/>
      <c r="O23" s="286">
        <f t="shared" si="1"/>
        <v>6656</v>
      </c>
      <c r="P23" s="340"/>
    </row>
    <row r="24" spans="1:16" ht="13.5">
      <c r="A24" s="339"/>
      <c r="B24" s="287" t="s">
        <v>1463</v>
      </c>
      <c r="C24" s="282" t="s">
        <v>1205</v>
      </c>
      <c r="D24" s="280" t="s">
        <v>180</v>
      </c>
      <c r="E24" s="283" t="s">
        <v>156</v>
      </c>
      <c r="F24" s="284">
        <v>41.67</v>
      </c>
      <c r="G24" s="285">
        <f>O6</f>
        <v>640</v>
      </c>
      <c r="H24" s="284">
        <f t="shared" si="0"/>
        <v>26668.800000000003</v>
      </c>
      <c r="I24" s="283"/>
      <c r="J24" s="280"/>
      <c r="K24" s="283"/>
      <c r="L24" s="283"/>
      <c r="M24" s="283"/>
      <c r="N24" s="283"/>
      <c r="O24" s="286">
        <f t="shared" si="1"/>
        <v>26668.800000000003</v>
      </c>
      <c r="P24" s="340"/>
    </row>
    <row r="25" spans="1:16" ht="13.5">
      <c r="A25" s="339"/>
      <c r="B25" s="281">
        <v>2</v>
      </c>
      <c r="C25" s="282" t="s">
        <v>1465</v>
      </c>
      <c r="D25" s="283"/>
      <c r="E25" s="283"/>
      <c r="F25" s="283"/>
      <c r="G25" s="288"/>
      <c r="H25" s="283"/>
      <c r="I25" s="283"/>
      <c r="J25" s="283"/>
      <c r="K25" s="283"/>
      <c r="L25" s="283"/>
      <c r="M25" s="283"/>
      <c r="N25" s="283"/>
      <c r="O25" s="283"/>
      <c r="P25" s="340"/>
    </row>
    <row r="26" spans="1:16" ht="13.5">
      <c r="A26" s="339"/>
      <c r="B26" s="287" t="s">
        <v>1456</v>
      </c>
      <c r="C26" s="282" t="s">
        <v>1464</v>
      </c>
      <c r="D26" s="280" t="s">
        <v>180</v>
      </c>
      <c r="E26" s="283" t="s">
        <v>156</v>
      </c>
      <c r="F26" s="284">
        <v>0.4</v>
      </c>
      <c r="G26" s="285">
        <f>O6</f>
        <v>640</v>
      </c>
      <c r="H26" s="284">
        <f>F26*G26</f>
        <v>256</v>
      </c>
      <c r="I26" s="283"/>
      <c r="J26" s="280"/>
      <c r="K26" s="283"/>
      <c r="L26" s="283"/>
      <c r="M26" s="283"/>
      <c r="N26" s="283"/>
      <c r="O26" s="286">
        <f>H26</f>
        <v>256</v>
      </c>
      <c r="P26" s="340"/>
    </row>
    <row r="27" spans="1:16" ht="13.5">
      <c r="A27" s="339"/>
      <c r="B27" s="287" t="s">
        <v>1457</v>
      </c>
      <c r="C27" s="282" t="s">
        <v>1466</v>
      </c>
      <c r="D27" s="280" t="s">
        <v>180</v>
      </c>
      <c r="E27" s="283" t="s">
        <v>156</v>
      </c>
      <c r="F27" s="284">
        <v>0.53</v>
      </c>
      <c r="G27" s="285">
        <f>O6</f>
        <v>640</v>
      </c>
      <c r="H27" s="284">
        <f t="shared" si="0"/>
        <v>339.20000000000005</v>
      </c>
      <c r="I27" s="283"/>
      <c r="J27" s="280"/>
      <c r="K27" s="283"/>
      <c r="L27" s="283"/>
      <c r="M27" s="283"/>
      <c r="N27" s="283"/>
      <c r="O27" s="286">
        <f t="shared" si="1"/>
        <v>339.20000000000005</v>
      </c>
      <c r="P27" s="340"/>
    </row>
    <row r="28" spans="1:16" ht="13.5">
      <c r="A28" s="339"/>
      <c r="B28" s="287" t="s">
        <v>1458</v>
      </c>
      <c r="C28" s="282" t="s">
        <v>1467</v>
      </c>
      <c r="D28" s="280" t="s">
        <v>180</v>
      </c>
      <c r="E28" s="283" t="s">
        <v>156</v>
      </c>
      <c r="F28" s="284">
        <v>2.52</v>
      </c>
      <c r="G28" s="285">
        <f>O6</f>
        <v>640</v>
      </c>
      <c r="H28" s="284">
        <f t="shared" si="0"/>
        <v>1612.8</v>
      </c>
      <c r="I28" s="283"/>
      <c r="J28" s="280"/>
      <c r="K28" s="283"/>
      <c r="L28" s="283"/>
      <c r="M28" s="283"/>
      <c r="N28" s="283"/>
      <c r="O28" s="286">
        <f t="shared" si="1"/>
        <v>1612.8</v>
      </c>
      <c r="P28" s="340"/>
    </row>
    <row r="29" spans="1:16" ht="13.5">
      <c r="A29" s="339"/>
      <c r="B29" s="287" t="s">
        <v>1459</v>
      </c>
      <c r="C29" s="282" t="s">
        <v>1468</v>
      </c>
      <c r="D29" s="280" t="s">
        <v>180</v>
      </c>
      <c r="E29" s="283" t="s">
        <v>156</v>
      </c>
      <c r="F29" s="284">
        <v>2.52</v>
      </c>
      <c r="G29" s="285">
        <f>O6</f>
        <v>640</v>
      </c>
      <c r="H29" s="284">
        <f t="shared" si="0"/>
        <v>1612.8</v>
      </c>
      <c r="I29" s="283"/>
      <c r="J29" s="280"/>
      <c r="K29" s="283"/>
      <c r="L29" s="283"/>
      <c r="M29" s="283"/>
      <c r="N29" s="283"/>
      <c r="O29" s="286">
        <f t="shared" si="1"/>
        <v>1612.8</v>
      </c>
      <c r="P29" s="340"/>
    </row>
    <row r="30" spans="1:16" ht="13.5">
      <c r="A30" s="339"/>
      <c r="B30" s="287" t="s">
        <v>1460</v>
      </c>
      <c r="C30" s="282" t="s">
        <v>1469</v>
      </c>
      <c r="D30" s="280" t="s">
        <v>180</v>
      </c>
      <c r="E30" s="283" t="s">
        <v>156</v>
      </c>
      <c r="F30" s="284">
        <v>12</v>
      </c>
      <c r="G30" s="285">
        <f>O6</f>
        <v>640</v>
      </c>
      <c r="H30" s="284">
        <f t="shared" si="0"/>
        <v>7680</v>
      </c>
      <c r="I30" s="283"/>
      <c r="J30" s="280"/>
      <c r="K30" s="283"/>
      <c r="L30" s="283"/>
      <c r="M30" s="283"/>
      <c r="N30" s="283"/>
      <c r="O30" s="286">
        <f t="shared" si="1"/>
        <v>7680</v>
      </c>
      <c r="P30" s="340"/>
    </row>
    <row r="31" spans="1:16" ht="13.5">
      <c r="A31" s="339"/>
      <c r="B31" s="287" t="s">
        <v>1461</v>
      </c>
      <c r="C31" s="282" t="s">
        <v>1470</v>
      </c>
      <c r="D31" s="280" t="s">
        <v>180</v>
      </c>
      <c r="E31" s="283" t="s">
        <v>156</v>
      </c>
      <c r="F31" s="284">
        <v>12</v>
      </c>
      <c r="G31" s="285">
        <f>O6</f>
        <v>640</v>
      </c>
      <c r="H31" s="284">
        <f t="shared" si="0"/>
        <v>7680</v>
      </c>
      <c r="I31" s="283"/>
      <c r="J31" s="280"/>
      <c r="K31" s="283"/>
      <c r="L31" s="283"/>
      <c r="M31" s="283"/>
      <c r="N31" s="283"/>
      <c r="O31" s="286">
        <f t="shared" si="1"/>
        <v>7680</v>
      </c>
      <c r="P31" s="340"/>
    </row>
    <row r="32" spans="1:16" ht="13.5">
      <c r="A32" s="339"/>
      <c r="B32" s="287" t="s">
        <v>1462</v>
      </c>
      <c r="C32" s="282" t="s">
        <v>1471</v>
      </c>
      <c r="D32" s="280" t="s">
        <v>180</v>
      </c>
      <c r="E32" s="283" t="s">
        <v>156</v>
      </c>
      <c r="F32" s="284">
        <v>29.6</v>
      </c>
      <c r="G32" s="285">
        <f>O6</f>
        <v>640</v>
      </c>
      <c r="H32" s="284">
        <f t="shared" si="0"/>
        <v>18944</v>
      </c>
      <c r="I32" s="283"/>
      <c r="J32" s="280"/>
      <c r="K32" s="283"/>
      <c r="L32" s="283"/>
      <c r="M32" s="283"/>
      <c r="N32" s="283"/>
      <c r="O32" s="286">
        <f t="shared" si="1"/>
        <v>18944</v>
      </c>
      <c r="P32" s="340"/>
    </row>
    <row r="33" spans="1:16" ht="27">
      <c r="A33" s="339"/>
      <c r="B33" s="281">
        <v>3</v>
      </c>
      <c r="C33" s="282" t="s">
        <v>1472</v>
      </c>
      <c r="D33" s="280" t="s">
        <v>83</v>
      </c>
      <c r="E33" s="283" t="s">
        <v>156</v>
      </c>
      <c r="F33" s="289">
        <v>0.04</v>
      </c>
      <c r="G33" s="285">
        <f>O6</f>
        <v>640</v>
      </c>
      <c r="H33" s="284">
        <f>F33*G33</f>
        <v>25.6</v>
      </c>
      <c r="I33" s="283"/>
      <c r="J33" s="280"/>
      <c r="K33" s="289"/>
      <c r="L33" s="284"/>
      <c r="M33" s="284"/>
      <c r="N33" s="284"/>
      <c r="O33" s="286">
        <f t="shared" si="1"/>
        <v>25.6</v>
      </c>
      <c r="P33" s="340"/>
    </row>
    <row r="34" spans="1:16" ht="27">
      <c r="A34" s="339"/>
      <c r="B34" s="281">
        <v>4</v>
      </c>
      <c r="C34" s="282" t="s">
        <v>1473</v>
      </c>
      <c r="D34" s="280" t="s">
        <v>83</v>
      </c>
      <c r="E34" s="283" t="str">
        <f t="shared" ref="E34:E48" si="2">E33</f>
        <v>Unskl.</v>
      </c>
      <c r="F34" s="289">
        <v>0.03</v>
      </c>
      <c r="G34" s="285">
        <f>O6</f>
        <v>640</v>
      </c>
      <c r="H34" s="284">
        <f t="shared" ref="H34:H94" si="3">F34*G34</f>
        <v>19.2</v>
      </c>
      <c r="I34" s="283"/>
      <c r="J34" s="280"/>
      <c r="K34" s="289"/>
      <c r="L34" s="284"/>
      <c r="M34" s="284"/>
      <c r="N34" s="284"/>
      <c r="O34" s="286">
        <f t="shared" si="1"/>
        <v>19.2</v>
      </c>
      <c r="P34" s="340"/>
    </row>
    <row r="35" spans="1:16" ht="27">
      <c r="A35" s="339"/>
      <c r="B35" s="281">
        <v>5</v>
      </c>
      <c r="C35" s="282" t="s">
        <v>1206</v>
      </c>
      <c r="D35" s="280" t="s">
        <v>83</v>
      </c>
      <c r="E35" s="283" t="str">
        <f t="shared" si="2"/>
        <v>Unskl.</v>
      </c>
      <c r="F35" s="289">
        <v>2.3E-2</v>
      </c>
      <c r="G35" s="285">
        <f>O6</f>
        <v>640</v>
      </c>
      <c r="H35" s="284">
        <f t="shared" si="3"/>
        <v>14.719999999999999</v>
      </c>
      <c r="I35" s="283"/>
      <c r="J35" s="280"/>
      <c r="K35" s="289"/>
      <c r="L35" s="284"/>
      <c r="M35" s="284"/>
      <c r="N35" s="284"/>
      <c r="O35" s="286">
        <f t="shared" si="1"/>
        <v>14.719999999999999</v>
      </c>
      <c r="P35" s="340"/>
    </row>
    <row r="36" spans="1:16" ht="13.5">
      <c r="A36" s="339"/>
      <c r="B36" s="281">
        <v>6</v>
      </c>
      <c r="C36" s="282" t="s">
        <v>1474</v>
      </c>
      <c r="D36" s="280" t="s">
        <v>79</v>
      </c>
      <c r="E36" s="283" t="str">
        <f t="shared" si="2"/>
        <v>Unskl.</v>
      </c>
      <c r="F36" s="289">
        <v>2.8</v>
      </c>
      <c r="G36" s="285">
        <f>O6</f>
        <v>640</v>
      </c>
      <c r="H36" s="284">
        <f t="shared" si="3"/>
        <v>1792</v>
      </c>
      <c r="I36" s="283"/>
      <c r="J36" s="280"/>
      <c r="K36" s="289"/>
      <c r="L36" s="284"/>
      <c r="M36" s="284"/>
      <c r="N36" s="284"/>
      <c r="O36" s="286">
        <f t="shared" si="1"/>
        <v>1792</v>
      </c>
      <c r="P36" s="340"/>
    </row>
    <row r="37" spans="1:16" ht="13.5">
      <c r="A37" s="339"/>
      <c r="B37" s="281">
        <v>7</v>
      </c>
      <c r="C37" s="282" t="s">
        <v>1207</v>
      </c>
      <c r="D37" s="280" t="s">
        <v>83</v>
      </c>
      <c r="E37" s="283" t="str">
        <f t="shared" si="2"/>
        <v>Unskl.</v>
      </c>
      <c r="F37" s="289">
        <v>0.01</v>
      </c>
      <c r="G37" s="285">
        <f>O6</f>
        <v>640</v>
      </c>
      <c r="H37" s="284">
        <f t="shared" si="3"/>
        <v>6.4</v>
      </c>
      <c r="I37" s="283"/>
      <c r="J37" s="280"/>
      <c r="K37" s="289"/>
      <c r="L37" s="284"/>
      <c r="M37" s="284"/>
      <c r="N37" s="284"/>
      <c r="O37" s="286">
        <f t="shared" si="1"/>
        <v>6.4</v>
      </c>
      <c r="P37" s="340"/>
    </row>
    <row r="38" spans="1:16" ht="13.5">
      <c r="A38" s="339"/>
      <c r="B38" s="281">
        <v>8</v>
      </c>
      <c r="C38" s="282" t="s">
        <v>1208</v>
      </c>
      <c r="D38" s="280" t="s">
        <v>83</v>
      </c>
      <c r="E38" s="283" t="str">
        <f t="shared" si="2"/>
        <v>Unskl.</v>
      </c>
      <c r="F38" s="289">
        <v>0.16</v>
      </c>
      <c r="G38" s="285">
        <f>O6</f>
        <v>640</v>
      </c>
      <c r="H38" s="284">
        <f t="shared" si="3"/>
        <v>102.4</v>
      </c>
      <c r="I38" s="283"/>
      <c r="J38" s="280"/>
      <c r="K38" s="289"/>
      <c r="L38" s="284"/>
      <c r="M38" s="284"/>
      <c r="N38" s="284"/>
      <c r="O38" s="286">
        <f t="shared" si="1"/>
        <v>102.4</v>
      </c>
      <c r="P38" s="340"/>
    </row>
    <row r="39" spans="1:16" ht="13.5">
      <c r="A39" s="341"/>
      <c r="B39" s="281">
        <v>9</v>
      </c>
      <c r="C39" s="282" t="s">
        <v>1209</v>
      </c>
      <c r="D39" s="280" t="s">
        <v>79</v>
      </c>
      <c r="E39" s="283" t="s">
        <v>156</v>
      </c>
      <c r="F39" s="289">
        <v>0.04</v>
      </c>
      <c r="G39" s="285">
        <f>O6</f>
        <v>640</v>
      </c>
      <c r="H39" s="284">
        <f t="shared" si="3"/>
        <v>25.6</v>
      </c>
      <c r="I39" s="283"/>
      <c r="J39" s="280"/>
      <c r="K39" s="289"/>
      <c r="L39" s="284"/>
      <c r="M39" s="284"/>
      <c r="N39" s="284"/>
      <c r="O39" s="286">
        <f t="shared" si="1"/>
        <v>25.6</v>
      </c>
      <c r="P39" s="340"/>
    </row>
    <row r="40" spans="1:16" ht="27">
      <c r="A40" s="339"/>
      <c r="B40" s="281">
        <v>10</v>
      </c>
      <c r="C40" s="282" t="s">
        <v>1210</v>
      </c>
      <c r="D40" s="280" t="s">
        <v>79</v>
      </c>
      <c r="E40" s="283" t="s">
        <v>156</v>
      </c>
      <c r="F40" s="289">
        <v>0.01</v>
      </c>
      <c r="G40" s="285">
        <f>O6</f>
        <v>640</v>
      </c>
      <c r="H40" s="284">
        <f t="shared" si="3"/>
        <v>6.4</v>
      </c>
      <c r="I40" s="283"/>
      <c r="J40" s="280"/>
      <c r="K40" s="289"/>
      <c r="L40" s="284"/>
      <c r="M40" s="284"/>
      <c r="N40" s="284"/>
      <c r="O40" s="286">
        <f t="shared" si="1"/>
        <v>6.4</v>
      </c>
      <c r="P40" s="340"/>
    </row>
    <row r="41" spans="1:16" ht="13.5">
      <c r="A41" s="342">
        <v>2</v>
      </c>
      <c r="B41" s="539" t="s">
        <v>1475</v>
      </c>
      <c r="C41" s="539"/>
      <c r="D41" s="539"/>
      <c r="E41" s="539"/>
      <c r="F41" s="289"/>
      <c r="G41" s="285"/>
      <c r="H41" s="284"/>
      <c r="I41" s="283"/>
      <c r="J41" s="280"/>
      <c r="K41" s="289"/>
      <c r="L41" s="284"/>
      <c r="M41" s="284"/>
      <c r="N41" s="284"/>
      <c r="O41" s="286"/>
      <c r="P41" s="340"/>
    </row>
    <row r="42" spans="1:16" ht="13.5">
      <c r="A42" s="341"/>
      <c r="B42" s="281">
        <v>1</v>
      </c>
      <c r="C42" s="282" t="s">
        <v>1211</v>
      </c>
      <c r="D42" s="280" t="s">
        <v>79</v>
      </c>
      <c r="E42" s="283" t="str">
        <f>E38</f>
        <v>Unskl.</v>
      </c>
      <c r="F42" s="289">
        <v>0.7</v>
      </c>
      <c r="G42" s="285">
        <f>O6</f>
        <v>640</v>
      </c>
      <c r="H42" s="284">
        <f t="shared" si="3"/>
        <v>448</v>
      </c>
      <c r="I42" s="283"/>
      <c r="J42" s="280"/>
      <c r="K42" s="289"/>
      <c r="L42" s="284"/>
      <c r="M42" s="284"/>
      <c r="N42" s="284">
        <f t="shared" ref="N42:N83" si="4">H42*0.03</f>
        <v>13.44</v>
      </c>
      <c r="O42" s="286">
        <f t="shared" ref="O42:O83" si="5">N42+H42</f>
        <v>461.44</v>
      </c>
      <c r="P42" s="340"/>
    </row>
    <row r="43" spans="1:16" ht="13.5">
      <c r="A43" s="339"/>
      <c r="B43" s="281">
        <v>2</v>
      </c>
      <c r="C43" s="282" t="s">
        <v>1212</v>
      </c>
      <c r="D43" s="280" t="s">
        <v>79</v>
      </c>
      <c r="E43" s="283" t="str">
        <f t="shared" si="2"/>
        <v>Unskl.</v>
      </c>
      <c r="F43" s="289">
        <v>0.8</v>
      </c>
      <c r="G43" s="285">
        <f>O6</f>
        <v>640</v>
      </c>
      <c r="H43" s="284">
        <f t="shared" si="3"/>
        <v>512</v>
      </c>
      <c r="I43" s="283"/>
      <c r="J43" s="280"/>
      <c r="K43" s="289"/>
      <c r="L43" s="284"/>
      <c r="M43" s="284"/>
      <c r="N43" s="284">
        <f t="shared" si="4"/>
        <v>15.36</v>
      </c>
      <c r="O43" s="286">
        <f t="shared" si="5"/>
        <v>527.36</v>
      </c>
      <c r="P43" s="340"/>
    </row>
    <row r="44" spans="1:16" ht="13.5">
      <c r="A44" s="341"/>
      <c r="B44" s="281">
        <v>3</v>
      </c>
      <c r="C44" s="282" t="s">
        <v>158</v>
      </c>
      <c r="D44" s="280" t="s">
        <v>79</v>
      </c>
      <c r="E44" s="283" t="str">
        <f t="shared" si="2"/>
        <v>Unskl.</v>
      </c>
      <c r="F44" s="289">
        <v>1</v>
      </c>
      <c r="G44" s="285">
        <f>O6</f>
        <v>640</v>
      </c>
      <c r="H44" s="284">
        <f t="shared" si="3"/>
        <v>640</v>
      </c>
      <c r="I44" s="283"/>
      <c r="J44" s="280"/>
      <c r="K44" s="289"/>
      <c r="L44" s="284"/>
      <c r="M44" s="284"/>
      <c r="N44" s="284">
        <f t="shared" si="4"/>
        <v>19.2</v>
      </c>
      <c r="O44" s="286">
        <f t="shared" si="5"/>
        <v>659.2</v>
      </c>
      <c r="P44" s="340"/>
    </row>
    <row r="45" spans="1:16" ht="13.5">
      <c r="A45" s="339"/>
      <c r="B45" s="281">
        <v>4</v>
      </c>
      <c r="C45" s="282" t="s">
        <v>1213</v>
      </c>
      <c r="D45" s="280" t="s">
        <v>79</v>
      </c>
      <c r="E45" s="283" t="str">
        <f t="shared" si="2"/>
        <v>Unskl.</v>
      </c>
      <c r="F45" s="289">
        <v>3</v>
      </c>
      <c r="G45" s="285">
        <f>O6</f>
        <v>640</v>
      </c>
      <c r="H45" s="284">
        <f t="shared" si="3"/>
        <v>1920</v>
      </c>
      <c r="I45" s="283"/>
      <c r="J45" s="280"/>
      <c r="K45" s="289"/>
      <c r="L45" s="284"/>
      <c r="M45" s="284"/>
      <c r="N45" s="284">
        <f t="shared" si="4"/>
        <v>57.599999999999994</v>
      </c>
      <c r="O45" s="286">
        <f t="shared" si="5"/>
        <v>1977.6</v>
      </c>
      <c r="P45" s="340"/>
    </row>
    <row r="46" spans="1:16" ht="13.5">
      <c r="A46" s="339"/>
      <c r="B46" s="281">
        <v>6</v>
      </c>
      <c r="C46" s="282" t="s">
        <v>1476</v>
      </c>
      <c r="D46" s="280"/>
      <c r="E46" s="283"/>
      <c r="F46" s="289"/>
      <c r="G46" s="285"/>
      <c r="H46" s="284"/>
      <c r="I46" s="283"/>
      <c r="J46" s="280"/>
      <c r="K46" s="289"/>
      <c r="L46" s="284"/>
      <c r="M46" s="284"/>
      <c r="N46" s="284"/>
      <c r="O46" s="286"/>
      <c r="P46" s="340"/>
    </row>
    <row r="47" spans="1:16" ht="13.5">
      <c r="A47" s="341"/>
      <c r="B47" s="281" t="s">
        <v>1456</v>
      </c>
      <c r="C47" s="282" t="s">
        <v>1477</v>
      </c>
      <c r="D47" s="280" t="s">
        <v>79</v>
      </c>
      <c r="E47" s="283" t="str">
        <f>E45</f>
        <v>Unskl.</v>
      </c>
      <c r="F47" s="289">
        <v>5</v>
      </c>
      <c r="G47" s="285">
        <f>O6</f>
        <v>640</v>
      </c>
      <c r="H47" s="284">
        <f t="shared" si="3"/>
        <v>3200</v>
      </c>
      <c r="I47" s="283"/>
      <c r="J47" s="280"/>
      <c r="K47" s="289"/>
      <c r="L47" s="290"/>
      <c r="M47" s="284"/>
      <c r="N47" s="284">
        <f t="shared" si="4"/>
        <v>96</v>
      </c>
      <c r="O47" s="286">
        <f t="shared" si="5"/>
        <v>3296</v>
      </c>
      <c r="P47" s="340"/>
    </row>
    <row r="48" spans="1:16" ht="13.5">
      <c r="A48" s="339"/>
      <c r="B48" s="281" t="s">
        <v>1457</v>
      </c>
      <c r="C48" s="282" t="s">
        <v>1478</v>
      </c>
      <c r="D48" s="280" t="s">
        <v>79</v>
      </c>
      <c r="E48" s="283" t="str">
        <f t="shared" si="2"/>
        <v>Unskl.</v>
      </c>
      <c r="F48" s="289">
        <v>24.2</v>
      </c>
      <c r="G48" s="285">
        <f>O6</f>
        <v>640</v>
      </c>
      <c r="H48" s="284">
        <f t="shared" si="3"/>
        <v>15488</v>
      </c>
      <c r="I48" s="283"/>
      <c r="J48" s="280"/>
      <c r="K48" s="289"/>
      <c r="L48" s="290"/>
      <c r="M48" s="284"/>
      <c r="N48" s="284">
        <f t="shared" si="4"/>
        <v>464.64</v>
      </c>
      <c r="O48" s="286">
        <f t="shared" si="5"/>
        <v>15952.64</v>
      </c>
      <c r="P48" s="340"/>
    </row>
    <row r="49" spans="1:16" ht="13.5">
      <c r="A49" s="341"/>
      <c r="B49" s="281">
        <v>9</v>
      </c>
      <c r="C49" s="282" t="s">
        <v>1214</v>
      </c>
      <c r="D49" s="280" t="s">
        <v>79</v>
      </c>
      <c r="E49" s="283" t="s">
        <v>156</v>
      </c>
      <c r="F49" s="289">
        <v>1</v>
      </c>
      <c r="G49" s="285">
        <f>O6</f>
        <v>640</v>
      </c>
      <c r="H49" s="284">
        <f t="shared" si="3"/>
        <v>640</v>
      </c>
      <c r="I49" s="283"/>
      <c r="J49" s="280"/>
      <c r="K49" s="289"/>
      <c r="L49" s="290"/>
      <c r="M49" s="284"/>
      <c r="N49" s="284">
        <f t="shared" si="4"/>
        <v>19.2</v>
      </c>
      <c r="O49" s="286">
        <f t="shared" si="5"/>
        <v>659.2</v>
      </c>
      <c r="P49" s="340"/>
    </row>
    <row r="50" spans="1:16" ht="27">
      <c r="A50" s="339"/>
      <c r="B50" s="281">
        <v>10</v>
      </c>
      <c r="C50" s="282" t="s">
        <v>1215</v>
      </c>
      <c r="D50" s="280" t="s">
        <v>79</v>
      </c>
      <c r="E50" s="283" t="s">
        <v>156</v>
      </c>
      <c r="F50" s="289">
        <v>2.5</v>
      </c>
      <c r="G50" s="285">
        <f>O6</f>
        <v>640</v>
      </c>
      <c r="H50" s="284">
        <f t="shared" si="3"/>
        <v>1600</v>
      </c>
      <c r="I50" s="283"/>
      <c r="J50" s="280"/>
      <c r="K50" s="289"/>
      <c r="L50" s="290"/>
      <c r="M50" s="284"/>
      <c r="N50" s="284">
        <f t="shared" si="4"/>
        <v>48</v>
      </c>
      <c r="O50" s="286">
        <f t="shared" si="5"/>
        <v>1648</v>
      </c>
      <c r="P50" s="340"/>
    </row>
    <row r="51" spans="1:16" ht="27">
      <c r="A51" s="341"/>
      <c r="B51" s="281">
        <v>14</v>
      </c>
      <c r="C51" s="282" t="s">
        <v>1216</v>
      </c>
      <c r="D51" s="280" t="s">
        <v>79</v>
      </c>
      <c r="E51" s="283" t="str">
        <f>E48</f>
        <v>Unskl.</v>
      </c>
      <c r="F51" s="289">
        <v>1.59</v>
      </c>
      <c r="G51" s="285">
        <f>O6</f>
        <v>640</v>
      </c>
      <c r="H51" s="284">
        <f t="shared" si="3"/>
        <v>1017.6</v>
      </c>
      <c r="I51" s="283"/>
      <c r="J51" s="280"/>
      <c r="K51" s="289"/>
      <c r="L51" s="290"/>
      <c r="M51" s="284"/>
      <c r="N51" s="284">
        <f t="shared" si="4"/>
        <v>30.527999999999999</v>
      </c>
      <c r="O51" s="286">
        <f t="shared" si="5"/>
        <v>1048.1279999999999</v>
      </c>
      <c r="P51" s="340"/>
    </row>
    <row r="52" spans="1:16" ht="27">
      <c r="A52" s="341"/>
      <c r="B52" s="281">
        <v>15</v>
      </c>
      <c r="C52" s="282" t="s">
        <v>1479</v>
      </c>
      <c r="D52" s="280"/>
      <c r="E52" s="283"/>
      <c r="F52" s="289"/>
      <c r="G52" s="285"/>
      <c r="H52" s="284"/>
      <c r="I52" s="283"/>
      <c r="J52" s="280"/>
      <c r="K52" s="289"/>
      <c r="L52" s="290"/>
      <c r="M52" s="284"/>
      <c r="N52" s="284"/>
      <c r="O52" s="286"/>
      <c r="P52" s="340"/>
    </row>
    <row r="53" spans="1:16" ht="13.5">
      <c r="A53" s="339"/>
      <c r="B53" s="281" t="s">
        <v>1456</v>
      </c>
      <c r="C53" s="282" t="s">
        <v>1480</v>
      </c>
      <c r="D53" s="280" t="s">
        <v>79</v>
      </c>
      <c r="E53" s="283" t="str">
        <f>E51</f>
        <v>Unskl.</v>
      </c>
      <c r="F53" s="289">
        <v>3</v>
      </c>
      <c r="G53" s="285">
        <f>O6</f>
        <v>640</v>
      </c>
      <c r="H53" s="284">
        <f t="shared" si="3"/>
        <v>1920</v>
      </c>
      <c r="I53" s="283"/>
      <c r="J53" s="280"/>
      <c r="K53" s="289"/>
      <c r="L53" s="290"/>
      <c r="M53" s="284"/>
      <c r="N53" s="284">
        <f t="shared" si="4"/>
        <v>57.599999999999994</v>
      </c>
      <c r="O53" s="286">
        <f t="shared" si="5"/>
        <v>1977.6</v>
      </c>
      <c r="P53" s="340"/>
    </row>
    <row r="54" spans="1:16" ht="13.5">
      <c r="A54" s="341"/>
      <c r="B54" s="281" t="s">
        <v>1457</v>
      </c>
      <c r="C54" s="282" t="s">
        <v>1481</v>
      </c>
      <c r="D54" s="280" t="s">
        <v>79</v>
      </c>
      <c r="E54" s="283" t="str">
        <f>E53</f>
        <v>Unskl.</v>
      </c>
      <c r="F54" s="289">
        <v>4.5</v>
      </c>
      <c r="G54" s="285">
        <f>O6</f>
        <v>640</v>
      </c>
      <c r="H54" s="284">
        <f t="shared" si="3"/>
        <v>2880</v>
      </c>
      <c r="I54" s="283"/>
      <c r="J54" s="280"/>
      <c r="K54" s="289"/>
      <c r="L54" s="290"/>
      <c r="M54" s="284"/>
      <c r="N54" s="284">
        <f t="shared" si="4"/>
        <v>86.399999999999991</v>
      </c>
      <c r="O54" s="286">
        <f t="shared" si="5"/>
        <v>2966.4</v>
      </c>
      <c r="P54" s="340"/>
    </row>
    <row r="55" spans="1:16" ht="27">
      <c r="A55" s="341"/>
      <c r="B55" s="281"/>
      <c r="C55" s="282" t="s">
        <v>1482</v>
      </c>
      <c r="D55" s="280"/>
      <c r="E55" s="283"/>
      <c r="F55" s="289"/>
      <c r="G55" s="285"/>
      <c r="H55" s="284"/>
      <c r="I55" s="283"/>
      <c r="J55" s="280"/>
      <c r="K55" s="289"/>
      <c r="L55" s="290"/>
      <c r="M55" s="284"/>
      <c r="N55" s="284"/>
      <c r="O55" s="286"/>
      <c r="P55" s="340"/>
    </row>
    <row r="56" spans="1:16" ht="13.5">
      <c r="A56" s="339"/>
      <c r="B56" s="281" t="s">
        <v>1457</v>
      </c>
      <c r="C56" s="282" t="s">
        <v>1478</v>
      </c>
      <c r="D56" s="280" t="s">
        <v>79</v>
      </c>
      <c r="E56" s="283" t="str">
        <f>E54</f>
        <v>Unskl.</v>
      </c>
      <c r="F56" s="289">
        <v>25.2</v>
      </c>
      <c r="G56" s="285">
        <f>O6</f>
        <v>640</v>
      </c>
      <c r="H56" s="284">
        <f t="shared" si="3"/>
        <v>16128</v>
      </c>
      <c r="I56" s="283"/>
      <c r="J56" s="280"/>
      <c r="K56" s="289"/>
      <c r="L56" s="290"/>
      <c r="M56" s="284"/>
      <c r="N56" s="284">
        <f t="shared" si="4"/>
        <v>483.84</v>
      </c>
      <c r="O56" s="286">
        <f t="shared" si="5"/>
        <v>16611.84</v>
      </c>
      <c r="P56" s="340"/>
    </row>
    <row r="57" spans="1:16" ht="13.5">
      <c r="A57" s="339"/>
      <c r="B57" s="281">
        <v>17</v>
      </c>
      <c r="C57" s="282" t="s">
        <v>1483</v>
      </c>
      <c r="D57" s="280"/>
      <c r="E57" s="283"/>
      <c r="F57" s="289"/>
      <c r="G57" s="285"/>
      <c r="H57" s="284"/>
      <c r="I57" s="283"/>
      <c r="J57" s="280"/>
      <c r="K57" s="289"/>
      <c r="L57" s="290"/>
      <c r="M57" s="284"/>
      <c r="N57" s="284"/>
      <c r="O57" s="286"/>
      <c r="P57" s="340"/>
    </row>
    <row r="58" spans="1:16" ht="13.5">
      <c r="A58" s="341"/>
      <c r="B58" s="281" t="s">
        <v>1456</v>
      </c>
      <c r="C58" s="282" t="s">
        <v>1484</v>
      </c>
      <c r="D58" s="280" t="s">
        <v>79</v>
      </c>
      <c r="E58" s="283" t="s">
        <v>156</v>
      </c>
      <c r="F58" s="289">
        <v>0.78</v>
      </c>
      <c r="G58" s="285">
        <f>O6</f>
        <v>640</v>
      </c>
      <c r="H58" s="284">
        <f t="shared" si="3"/>
        <v>499.20000000000005</v>
      </c>
      <c r="I58" s="283"/>
      <c r="J58" s="280"/>
      <c r="K58" s="289"/>
      <c r="L58" s="290"/>
      <c r="M58" s="284"/>
      <c r="N58" s="284">
        <f t="shared" si="4"/>
        <v>14.976000000000001</v>
      </c>
      <c r="O58" s="286">
        <f t="shared" si="5"/>
        <v>514.17600000000004</v>
      </c>
      <c r="P58" s="340"/>
    </row>
    <row r="59" spans="1:16" ht="13.5">
      <c r="A59" s="339"/>
      <c r="B59" s="281" t="s">
        <v>1457</v>
      </c>
      <c r="C59" s="282" t="s">
        <v>1485</v>
      </c>
      <c r="D59" s="280" t="s">
        <v>79</v>
      </c>
      <c r="E59" s="283" t="s">
        <v>156</v>
      </c>
      <c r="F59" s="289">
        <v>0.94</v>
      </c>
      <c r="G59" s="285">
        <f>O6</f>
        <v>640</v>
      </c>
      <c r="H59" s="284">
        <f t="shared" si="3"/>
        <v>601.59999999999991</v>
      </c>
      <c r="I59" s="283"/>
      <c r="J59" s="280"/>
      <c r="K59" s="289"/>
      <c r="L59" s="290"/>
      <c r="M59" s="284"/>
      <c r="N59" s="284">
        <f t="shared" si="4"/>
        <v>18.047999999999998</v>
      </c>
      <c r="O59" s="286">
        <f t="shared" si="5"/>
        <v>619.64799999999991</v>
      </c>
      <c r="P59" s="340"/>
    </row>
    <row r="60" spans="1:16" s="274" customFormat="1" ht="13.5">
      <c r="A60" s="343"/>
      <c r="B60" s="296">
        <v>18</v>
      </c>
      <c r="C60" s="299" t="s">
        <v>1217</v>
      </c>
      <c r="D60" s="298" t="s">
        <v>79</v>
      </c>
      <c r="E60" s="299" t="s">
        <v>156</v>
      </c>
      <c r="F60" s="300">
        <v>2</v>
      </c>
      <c r="G60" s="331">
        <f>O6</f>
        <v>640</v>
      </c>
      <c r="H60" s="290">
        <f t="shared" si="3"/>
        <v>1280</v>
      </c>
      <c r="I60" s="299"/>
      <c r="J60" s="298"/>
      <c r="K60" s="300"/>
      <c r="L60" s="290"/>
      <c r="M60" s="290"/>
      <c r="N60" s="290">
        <f t="shared" si="4"/>
        <v>38.4</v>
      </c>
      <c r="O60" s="301">
        <f t="shared" si="5"/>
        <v>1318.4</v>
      </c>
      <c r="P60" s="344"/>
    </row>
    <row r="61" spans="1:16" ht="13.5">
      <c r="A61" s="339"/>
      <c r="B61" s="281">
        <v>19</v>
      </c>
      <c r="C61" s="282" t="s">
        <v>1218</v>
      </c>
      <c r="D61" s="280" t="s">
        <v>79</v>
      </c>
      <c r="E61" s="283" t="s">
        <v>156</v>
      </c>
      <c r="F61" s="289">
        <v>2.5</v>
      </c>
      <c r="G61" s="285">
        <f>O6</f>
        <v>640</v>
      </c>
      <c r="H61" s="284">
        <f t="shared" si="3"/>
        <v>1600</v>
      </c>
      <c r="I61" s="283"/>
      <c r="J61" s="280"/>
      <c r="K61" s="289"/>
      <c r="L61" s="290"/>
      <c r="M61" s="284"/>
      <c r="N61" s="284">
        <f t="shared" si="4"/>
        <v>48</v>
      </c>
      <c r="O61" s="286">
        <f t="shared" si="5"/>
        <v>1648</v>
      </c>
      <c r="P61" s="340"/>
    </row>
    <row r="62" spans="1:16" ht="27">
      <c r="A62" s="341"/>
      <c r="B62" s="281">
        <v>20</v>
      </c>
      <c r="C62" s="282" t="s">
        <v>1219</v>
      </c>
      <c r="D62" s="280" t="s">
        <v>79</v>
      </c>
      <c r="E62" s="283" t="s">
        <v>156</v>
      </c>
      <c r="F62" s="289">
        <v>1.69</v>
      </c>
      <c r="G62" s="285">
        <f>O6</f>
        <v>640</v>
      </c>
      <c r="H62" s="284">
        <f t="shared" si="3"/>
        <v>1081.5999999999999</v>
      </c>
      <c r="I62" s="283"/>
      <c r="J62" s="280"/>
      <c r="K62" s="289"/>
      <c r="L62" s="290"/>
      <c r="M62" s="284"/>
      <c r="N62" s="284">
        <f t="shared" si="4"/>
        <v>32.447999999999993</v>
      </c>
      <c r="O62" s="286">
        <f t="shared" si="5"/>
        <v>1114.048</v>
      </c>
      <c r="P62" s="340"/>
    </row>
    <row r="63" spans="1:16" ht="27">
      <c r="A63" s="339"/>
      <c r="B63" s="281">
        <v>21</v>
      </c>
      <c r="C63" s="282" t="s">
        <v>1220</v>
      </c>
      <c r="D63" s="280" t="s">
        <v>79</v>
      </c>
      <c r="E63" s="283" t="s">
        <v>156</v>
      </c>
      <c r="F63" s="289">
        <v>1.36</v>
      </c>
      <c r="G63" s="285">
        <f>O6</f>
        <v>640</v>
      </c>
      <c r="H63" s="284">
        <f t="shared" si="3"/>
        <v>870.40000000000009</v>
      </c>
      <c r="I63" s="283"/>
      <c r="J63" s="280"/>
      <c r="K63" s="289"/>
      <c r="L63" s="290"/>
      <c r="M63" s="284"/>
      <c r="N63" s="284">
        <f t="shared" si="4"/>
        <v>26.112000000000002</v>
      </c>
      <c r="O63" s="286">
        <f t="shared" si="5"/>
        <v>896.51200000000006</v>
      </c>
      <c r="P63" s="340"/>
    </row>
    <row r="64" spans="1:16" ht="13.5">
      <c r="A64" s="339"/>
      <c r="B64" s="281">
        <v>25</v>
      </c>
      <c r="C64" s="282" t="s">
        <v>1486</v>
      </c>
      <c r="D64" s="280"/>
      <c r="E64" s="283"/>
      <c r="F64" s="289"/>
      <c r="G64" s="285"/>
      <c r="H64" s="284"/>
      <c r="I64" s="283"/>
      <c r="J64" s="280"/>
      <c r="K64" s="289"/>
      <c r="L64" s="290"/>
      <c r="M64" s="284"/>
      <c r="N64" s="284"/>
      <c r="O64" s="286"/>
      <c r="P64" s="340"/>
    </row>
    <row r="65" spans="1:16" ht="27">
      <c r="A65" s="341"/>
      <c r="B65" s="281" t="s">
        <v>1456</v>
      </c>
      <c r="C65" s="282" t="s">
        <v>1487</v>
      </c>
      <c r="D65" s="280" t="s">
        <v>79</v>
      </c>
      <c r="E65" s="283" t="s">
        <v>156</v>
      </c>
      <c r="F65" s="289">
        <v>0.5</v>
      </c>
      <c r="G65" s="285">
        <f>O6</f>
        <v>640</v>
      </c>
      <c r="H65" s="284">
        <f t="shared" si="3"/>
        <v>320</v>
      </c>
      <c r="I65" s="283"/>
      <c r="J65" s="280"/>
      <c r="K65" s="289"/>
      <c r="L65" s="290"/>
      <c r="M65" s="284"/>
      <c r="N65" s="284">
        <f t="shared" si="4"/>
        <v>9.6</v>
      </c>
      <c r="O65" s="286">
        <f t="shared" si="5"/>
        <v>329.6</v>
      </c>
      <c r="P65" s="340"/>
    </row>
    <row r="66" spans="1:16" ht="27">
      <c r="A66" s="339"/>
      <c r="B66" s="281" t="s">
        <v>1489</v>
      </c>
      <c r="C66" s="282" t="s">
        <v>1488</v>
      </c>
      <c r="D66" s="280" t="s">
        <v>79</v>
      </c>
      <c r="E66" s="283" t="s">
        <v>156</v>
      </c>
      <c r="F66" s="289">
        <v>0.25</v>
      </c>
      <c r="G66" s="285">
        <f>O6</f>
        <v>640</v>
      </c>
      <c r="H66" s="284">
        <f t="shared" si="3"/>
        <v>160</v>
      </c>
      <c r="I66" s="283"/>
      <c r="J66" s="280"/>
      <c r="K66" s="289"/>
      <c r="L66" s="290"/>
      <c r="M66" s="284"/>
      <c r="N66" s="284">
        <f t="shared" si="4"/>
        <v>4.8</v>
      </c>
      <c r="O66" s="286">
        <f t="shared" si="5"/>
        <v>164.8</v>
      </c>
      <c r="P66" s="340"/>
    </row>
    <row r="67" spans="1:16" ht="27">
      <c r="A67" s="341"/>
      <c r="B67" s="291">
        <v>26</v>
      </c>
      <c r="C67" s="282" t="s">
        <v>1490</v>
      </c>
      <c r="D67" s="280" t="s">
        <v>79</v>
      </c>
      <c r="E67" s="283" t="s">
        <v>156</v>
      </c>
      <c r="F67" s="289">
        <v>1</v>
      </c>
      <c r="G67" s="285">
        <f>O6</f>
        <v>640</v>
      </c>
      <c r="H67" s="284">
        <f t="shared" si="3"/>
        <v>640</v>
      </c>
      <c r="I67" s="283"/>
      <c r="J67" s="280"/>
      <c r="K67" s="289"/>
      <c r="L67" s="290"/>
      <c r="M67" s="284"/>
      <c r="N67" s="284">
        <f t="shared" si="4"/>
        <v>19.2</v>
      </c>
      <c r="O67" s="286">
        <f t="shared" si="5"/>
        <v>659.2</v>
      </c>
      <c r="P67" s="340"/>
    </row>
    <row r="68" spans="1:16" ht="27">
      <c r="A68" s="339"/>
      <c r="B68" s="291">
        <v>32</v>
      </c>
      <c r="C68" s="282" t="s">
        <v>1221</v>
      </c>
      <c r="D68" s="280" t="s">
        <v>79</v>
      </c>
      <c r="E68" s="283" t="s">
        <v>156</v>
      </c>
      <c r="F68" s="289">
        <v>0.5</v>
      </c>
      <c r="G68" s="285">
        <f>O6</f>
        <v>640</v>
      </c>
      <c r="H68" s="284">
        <f>F68*G68</f>
        <v>320</v>
      </c>
      <c r="I68" s="283"/>
      <c r="J68" s="280"/>
      <c r="K68" s="289"/>
      <c r="L68" s="290"/>
      <c r="M68" s="284"/>
      <c r="N68" s="284">
        <f>H68*0.03</f>
        <v>9.6</v>
      </c>
      <c r="O68" s="286">
        <f>N68+H68</f>
        <v>329.6</v>
      </c>
      <c r="P68" s="340"/>
    </row>
    <row r="69" spans="1:16" ht="27">
      <c r="A69" s="341"/>
      <c r="B69" s="291">
        <v>33</v>
      </c>
      <c r="C69" s="282" t="s">
        <v>1222</v>
      </c>
      <c r="D69" s="280" t="s">
        <v>79</v>
      </c>
      <c r="E69" s="283" t="s">
        <v>156</v>
      </c>
      <c r="F69" s="289">
        <v>0.61</v>
      </c>
      <c r="G69" s="285">
        <f>O6</f>
        <v>640</v>
      </c>
      <c r="H69" s="284">
        <f>F69*G69</f>
        <v>390.4</v>
      </c>
      <c r="I69" s="283"/>
      <c r="J69" s="280"/>
      <c r="K69" s="289"/>
      <c r="L69" s="290"/>
      <c r="M69" s="284"/>
      <c r="N69" s="284">
        <f>H69*0.03</f>
        <v>11.712</v>
      </c>
      <c r="O69" s="286">
        <f>N69+H69</f>
        <v>402.11199999999997</v>
      </c>
      <c r="P69" s="340"/>
    </row>
    <row r="70" spans="1:16" ht="27">
      <c r="A70" s="339"/>
      <c r="B70" s="291">
        <v>37</v>
      </c>
      <c r="C70" s="282" t="s">
        <v>1223</v>
      </c>
      <c r="D70" s="280" t="s">
        <v>79</v>
      </c>
      <c r="E70" s="283" t="s">
        <v>156</v>
      </c>
      <c r="F70" s="289">
        <v>0.72</v>
      </c>
      <c r="G70" s="285">
        <f>O6</f>
        <v>640</v>
      </c>
      <c r="H70" s="284">
        <f>F70*G70</f>
        <v>460.79999999999995</v>
      </c>
      <c r="I70" s="283"/>
      <c r="J70" s="280"/>
      <c r="K70" s="289"/>
      <c r="L70" s="290"/>
      <c r="M70" s="284"/>
      <c r="N70" s="284">
        <f>H70*0.03</f>
        <v>13.823999999999998</v>
      </c>
      <c r="O70" s="286">
        <f>N70+H70</f>
        <v>474.62399999999997</v>
      </c>
      <c r="P70" s="340"/>
    </row>
    <row r="71" spans="1:16" ht="27">
      <c r="A71" s="341"/>
      <c r="B71" s="291">
        <v>38</v>
      </c>
      <c r="C71" s="282" t="s">
        <v>1224</v>
      </c>
      <c r="D71" s="280" t="s">
        <v>79</v>
      </c>
      <c r="E71" s="283" t="s">
        <v>156</v>
      </c>
      <c r="F71" s="289">
        <v>0.36</v>
      </c>
      <c r="G71" s="285">
        <f>O6</f>
        <v>640</v>
      </c>
      <c r="H71" s="284">
        <f>F71*G71</f>
        <v>230.39999999999998</v>
      </c>
      <c r="I71" s="283"/>
      <c r="J71" s="280"/>
      <c r="K71" s="289"/>
      <c r="L71" s="290"/>
      <c r="M71" s="284"/>
      <c r="N71" s="284">
        <f>H71*0.03</f>
        <v>6.911999999999999</v>
      </c>
      <c r="O71" s="286">
        <f>N71+H71</f>
        <v>237.31199999999998</v>
      </c>
      <c r="P71" s="340"/>
    </row>
    <row r="72" spans="1:16" ht="13.5">
      <c r="A72" s="341"/>
      <c r="B72" s="291">
        <v>39</v>
      </c>
      <c r="C72" s="282" t="s">
        <v>1491</v>
      </c>
      <c r="D72" s="280"/>
      <c r="E72" s="283"/>
      <c r="F72" s="289"/>
      <c r="G72" s="285"/>
      <c r="H72" s="284"/>
      <c r="I72" s="283"/>
      <c r="J72" s="280"/>
      <c r="K72" s="289"/>
      <c r="L72" s="290"/>
      <c r="M72" s="284"/>
      <c r="N72" s="284"/>
      <c r="O72" s="286"/>
      <c r="P72" s="340"/>
    </row>
    <row r="73" spans="1:16" ht="13.5">
      <c r="A73" s="339"/>
      <c r="B73" s="281" t="s">
        <v>1456</v>
      </c>
      <c r="C73" s="282" t="s">
        <v>1484</v>
      </c>
      <c r="D73" s="280" t="s">
        <v>79</v>
      </c>
      <c r="E73" s="283" t="s">
        <v>156</v>
      </c>
      <c r="F73" s="289">
        <v>0.5</v>
      </c>
      <c r="G73" s="285">
        <f>O6</f>
        <v>640</v>
      </c>
      <c r="H73" s="284">
        <f t="shared" si="3"/>
        <v>320</v>
      </c>
      <c r="I73" s="283"/>
      <c r="J73" s="280"/>
      <c r="K73" s="289"/>
      <c r="L73" s="290"/>
      <c r="M73" s="284"/>
      <c r="N73" s="284">
        <f t="shared" si="4"/>
        <v>9.6</v>
      </c>
      <c r="O73" s="286">
        <f t="shared" si="5"/>
        <v>329.6</v>
      </c>
      <c r="P73" s="340"/>
    </row>
    <row r="74" spans="1:16" ht="13.5">
      <c r="A74" s="341"/>
      <c r="B74" s="281" t="s">
        <v>1457</v>
      </c>
      <c r="C74" s="282" t="s">
        <v>1492</v>
      </c>
      <c r="D74" s="280" t="s">
        <v>79</v>
      </c>
      <c r="E74" s="283" t="str">
        <f>E56</f>
        <v>Unskl.</v>
      </c>
      <c r="F74" s="289">
        <v>0.55000000000000004</v>
      </c>
      <c r="G74" s="285">
        <f>O6</f>
        <v>640</v>
      </c>
      <c r="H74" s="284">
        <f t="shared" si="3"/>
        <v>352</v>
      </c>
      <c r="I74" s="283"/>
      <c r="J74" s="280"/>
      <c r="K74" s="289"/>
      <c r="L74" s="290"/>
      <c r="M74" s="284"/>
      <c r="N74" s="284">
        <f t="shared" si="4"/>
        <v>10.559999999999999</v>
      </c>
      <c r="O74" s="286">
        <f t="shared" si="5"/>
        <v>362.56</v>
      </c>
      <c r="P74" s="340"/>
    </row>
    <row r="75" spans="1:16" ht="13.5">
      <c r="A75" s="339"/>
      <c r="B75" s="281" t="s">
        <v>1458</v>
      </c>
      <c r="C75" s="282" t="s">
        <v>1485</v>
      </c>
      <c r="D75" s="280" t="s">
        <v>79</v>
      </c>
      <c r="E75" s="283" t="s">
        <v>156</v>
      </c>
      <c r="F75" s="289">
        <v>0.63</v>
      </c>
      <c r="G75" s="285">
        <f>O6</f>
        <v>640</v>
      </c>
      <c r="H75" s="284">
        <f t="shared" si="3"/>
        <v>403.2</v>
      </c>
      <c r="I75" s="283"/>
      <c r="J75" s="280"/>
      <c r="K75" s="289"/>
      <c r="L75" s="290"/>
      <c r="M75" s="284"/>
      <c r="N75" s="284">
        <f t="shared" si="4"/>
        <v>12.096</v>
      </c>
      <c r="O75" s="286">
        <f t="shared" si="5"/>
        <v>415.29599999999999</v>
      </c>
      <c r="P75" s="340"/>
    </row>
    <row r="76" spans="1:16" ht="13.5">
      <c r="A76" s="341"/>
      <c r="B76" s="281" t="s">
        <v>1459</v>
      </c>
      <c r="C76" s="282" t="s">
        <v>1493</v>
      </c>
      <c r="D76" s="280" t="s">
        <v>79</v>
      </c>
      <c r="E76" s="283" t="str">
        <f>E74</f>
        <v>Unskl.</v>
      </c>
      <c r="F76" s="289">
        <v>0.6</v>
      </c>
      <c r="G76" s="285">
        <f>O6</f>
        <v>640</v>
      </c>
      <c r="H76" s="284">
        <f t="shared" si="3"/>
        <v>384</v>
      </c>
      <c r="I76" s="283"/>
      <c r="J76" s="280"/>
      <c r="K76" s="289"/>
      <c r="L76" s="290"/>
      <c r="M76" s="284"/>
      <c r="N76" s="284">
        <f t="shared" si="4"/>
        <v>11.52</v>
      </c>
      <c r="O76" s="286">
        <f t="shared" si="5"/>
        <v>395.52</v>
      </c>
      <c r="P76" s="340"/>
    </row>
    <row r="77" spans="1:16" ht="13.5">
      <c r="A77" s="339"/>
      <c r="B77" s="281" t="s">
        <v>1460</v>
      </c>
      <c r="C77" s="282" t="s">
        <v>1494</v>
      </c>
      <c r="D77" s="280" t="s">
        <v>79</v>
      </c>
      <c r="E77" s="283" t="s">
        <v>156</v>
      </c>
      <c r="F77" s="289">
        <v>1.1000000000000001</v>
      </c>
      <c r="G77" s="285">
        <f>O6</f>
        <v>640</v>
      </c>
      <c r="H77" s="284">
        <f t="shared" si="3"/>
        <v>704</v>
      </c>
      <c r="I77" s="283"/>
      <c r="J77" s="280"/>
      <c r="K77" s="289"/>
      <c r="L77" s="290"/>
      <c r="M77" s="284"/>
      <c r="N77" s="284">
        <f t="shared" si="4"/>
        <v>21.119999999999997</v>
      </c>
      <c r="O77" s="286">
        <f t="shared" si="5"/>
        <v>725.12</v>
      </c>
      <c r="P77" s="340"/>
    </row>
    <row r="78" spans="1:16" ht="13.5">
      <c r="A78" s="341"/>
      <c r="B78" s="281" t="s">
        <v>1461</v>
      </c>
      <c r="C78" s="292" t="s">
        <v>1495</v>
      </c>
      <c r="D78" s="280" t="s">
        <v>79</v>
      </c>
      <c r="E78" s="283" t="str">
        <f>E76</f>
        <v>Unskl.</v>
      </c>
      <c r="F78" s="289">
        <v>1.1000000000000001</v>
      </c>
      <c r="G78" s="285">
        <f>O6</f>
        <v>640</v>
      </c>
      <c r="H78" s="284">
        <f t="shared" si="3"/>
        <v>704</v>
      </c>
      <c r="I78" s="283"/>
      <c r="J78" s="280"/>
      <c r="K78" s="289"/>
      <c r="L78" s="290"/>
      <c r="M78" s="284"/>
      <c r="N78" s="284">
        <f t="shared" si="4"/>
        <v>21.119999999999997</v>
      </c>
      <c r="O78" s="286">
        <f t="shared" si="5"/>
        <v>725.12</v>
      </c>
      <c r="P78" s="340"/>
    </row>
    <row r="79" spans="1:16" ht="13.5">
      <c r="A79" s="341"/>
      <c r="B79" s="281">
        <v>45</v>
      </c>
      <c r="C79" s="292" t="s">
        <v>1496</v>
      </c>
      <c r="D79" s="280"/>
      <c r="E79" s="283"/>
      <c r="F79" s="289"/>
      <c r="G79" s="285"/>
      <c r="H79" s="284"/>
      <c r="I79" s="283"/>
      <c r="J79" s="280"/>
      <c r="K79" s="289"/>
      <c r="L79" s="290"/>
      <c r="M79" s="284"/>
      <c r="N79" s="284"/>
      <c r="O79" s="286"/>
      <c r="P79" s="340"/>
    </row>
    <row r="80" spans="1:16" ht="13.5">
      <c r="A80" s="339"/>
      <c r="B80" s="281" t="s">
        <v>1456</v>
      </c>
      <c r="C80" s="282" t="s">
        <v>1497</v>
      </c>
      <c r="D80" s="280" t="s">
        <v>79</v>
      </c>
      <c r="E80" s="283" t="str">
        <f>E78</f>
        <v>Unskl.</v>
      </c>
      <c r="F80" s="289">
        <v>0.42</v>
      </c>
      <c r="G80" s="285">
        <f>O6</f>
        <v>640</v>
      </c>
      <c r="H80" s="284">
        <f t="shared" si="3"/>
        <v>268.8</v>
      </c>
      <c r="I80" s="283"/>
      <c r="J80" s="280"/>
      <c r="K80" s="289"/>
      <c r="L80" s="290"/>
      <c r="M80" s="284"/>
      <c r="N80" s="284">
        <f t="shared" si="4"/>
        <v>8.0640000000000001</v>
      </c>
      <c r="O80" s="286">
        <f t="shared" si="5"/>
        <v>276.86400000000003</v>
      </c>
      <c r="P80" s="340"/>
    </row>
    <row r="81" spans="1:16" ht="13.5">
      <c r="A81" s="341"/>
      <c r="B81" s="281" t="s">
        <v>1457</v>
      </c>
      <c r="C81" s="282" t="s">
        <v>1493</v>
      </c>
      <c r="D81" s="280" t="s">
        <v>79</v>
      </c>
      <c r="E81" s="283" t="str">
        <f>E80</f>
        <v>Unskl.</v>
      </c>
      <c r="F81" s="289">
        <v>0.53</v>
      </c>
      <c r="G81" s="285">
        <f>O6</f>
        <v>640</v>
      </c>
      <c r="H81" s="284">
        <f t="shared" si="3"/>
        <v>339.20000000000005</v>
      </c>
      <c r="I81" s="283"/>
      <c r="J81" s="280"/>
      <c r="K81" s="289"/>
      <c r="L81" s="290"/>
      <c r="M81" s="284"/>
      <c r="N81" s="284">
        <f t="shared" si="4"/>
        <v>10.176</v>
      </c>
      <c r="O81" s="286">
        <f t="shared" si="5"/>
        <v>349.37600000000003</v>
      </c>
      <c r="P81" s="340"/>
    </row>
    <row r="82" spans="1:16" ht="13.5">
      <c r="A82" s="339"/>
      <c r="B82" s="281" t="s">
        <v>1458</v>
      </c>
      <c r="C82" s="282" t="s">
        <v>1498</v>
      </c>
      <c r="D82" s="280" t="s">
        <v>79</v>
      </c>
      <c r="E82" s="283" t="s">
        <v>156</v>
      </c>
      <c r="F82" s="289">
        <v>0.88</v>
      </c>
      <c r="G82" s="285">
        <f>O6</f>
        <v>640</v>
      </c>
      <c r="H82" s="284">
        <f t="shared" si="3"/>
        <v>563.20000000000005</v>
      </c>
      <c r="I82" s="283"/>
      <c r="J82" s="280"/>
      <c r="K82" s="289"/>
      <c r="L82" s="290"/>
      <c r="M82" s="284"/>
      <c r="N82" s="284">
        <f t="shared" si="4"/>
        <v>16.896000000000001</v>
      </c>
      <c r="O82" s="286">
        <f t="shared" si="5"/>
        <v>580.096</v>
      </c>
      <c r="P82" s="340"/>
    </row>
    <row r="83" spans="1:16" ht="13.5">
      <c r="A83" s="341"/>
      <c r="B83" s="281" t="s">
        <v>1459</v>
      </c>
      <c r="C83" s="282" t="s">
        <v>1495</v>
      </c>
      <c r="D83" s="280" t="s">
        <v>79</v>
      </c>
      <c r="E83" s="283" t="str">
        <f>E81</f>
        <v>Unskl.</v>
      </c>
      <c r="F83" s="289">
        <v>1.1000000000000001</v>
      </c>
      <c r="G83" s="285">
        <f>O6</f>
        <v>640</v>
      </c>
      <c r="H83" s="284">
        <f t="shared" si="3"/>
        <v>704</v>
      </c>
      <c r="I83" s="283"/>
      <c r="J83" s="280"/>
      <c r="K83" s="289"/>
      <c r="L83" s="290"/>
      <c r="M83" s="284"/>
      <c r="N83" s="284">
        <f t="shared" si="4"/>
        <v>21.119999999999997</v>
      </c>
      <c r="O83" s="286">
        <f t="shared" si="5"/>
        <v>725.12</v>
      </c>
      <c r="P83" s="340"/>
    </row>
    <row r="84" spans="1:16" ht="13.5">
      <c r="A84" s="342">
        <v>3</v>
      </c>
      <c r="B84" s="539" t="s">
        <v>1499</v>
      </c>
      <c r="C84" s="539"/>
      <c r="D84" s="539"/>
      <c r="E84" s="539"/>
      <c r="F84" s="289"/>
      <c r="G84" s="285"/>
      <c r="H84" s="284"/>
      <c r="I84" s="283"/>
      <c r="J84" s="280"/>
      <c r="K84" s="289"/>
      <c r="L84" s="290"/>
      <c r="M84" s="284"/>
      <c r="N84" s="284"/>
      <c r="O84" s="286"/>
      <c r="P84" s="340"/>
    </row>
    <row r="85" spans="1:16" ht="40.5">
      <c r="A85" s="339"/>
      <c r="B85" s="281">
        <v>7</v>
      </c>
      <c r="C85" s="282" t="s">
        <v>1225</v>
      </c>
      <c r="D85" s="280" t="s">
        <v>79</v>
      </c>
      <c r="E85" s="283" t="str">
        <f>E82</f>
        <v>Unskl.</v>
      </c>
      <c r="F85" s="289">
        <v>9.6300000000000008</v>
      </c>
      <c r="G85" s="285">
        <f>O6</f>
        <v>640</v>
      </c>
      <c r="H85" s="284">
        <f>F85*G85</f>
        <v>6163.2000000000007</v>
      </c>
      <c r="I85" s="283"/>
      <c r="J85" s="280"/>
      <c r="K85" s="289"/>
      <c r="L85" s="290"/>
      <c r="M85" s="284"/>
      <c r="N85" s="284">
        <f>H85*0.03</f>
        <v>184.89600000000002</v>
      </c>
      <c r="O85" s="286">
        <f>N85+H85</f>
        <v>6348.0960000000005</v>
      </c>
      <c r="P85" s="340"/>
    </row>
    <row r="86" spans="1:16" ht="27">
      <c r="A86" s="341"/>
      <c r="B86" s="281">
        <v>8</v>
      </c>
      <c r="C86" s="282" t="s">
        <v>1226</v>
      </c>
      <c r="D86" s="280" t="s">
        <v>79</v>
      </c>
      <c r="E86" s="283" t="str">
        <f>E83</f>
        <v>Unskl.</v>
      </c>
      <c r="F86" s="289">
        <v>5.88</v>
      </c>
      <c r="G86" s="285">
        <f>O6</f>
        <v>640</v>
      </c>
      <c r="H86" s="284">
        <f>F86*G86</f>
        <v>3763.2</v>
      </c>
      <c r="I86" s="283"/>
      <c r="J86" s="280"/>
      <c r="K86" s="289"/>
      <c r="L86" s="290"/>
      <c r="M86" s="284"/>
      <c r="N86" s="284">
        <f>H86*0.03</f>
        <v>112.89599999999999</v>
      </c>
      <c r="O86" s="286">
        <f>N86+H86</f>
        <v>3876.096</v>
      </c>
      <c r="P86" s="340"/>
    </row>
    <row r="87" spans="1:16" ht="27">
      <c r="A87" s="341"/>
      <c r="B87" s="281">
        <v>9</v>
      </c>
      <c r="C87" s="282" t="s">
        <v>1500</v>
      </c>
      <c r="D87" s="280"/>
      <c r="E87" s="283"/>
      <c r="F87" s="289"/>
      <c r="G87" s="285"/>
      <c r="H87" s="284"/>
      <c r="I87" s="283"/>
      <c r="J87" s="280"/>
      <c r="K87" s="289"/>
      <c r="L87" s="290"/>
      <c r="M87" s="284"/>
      <c r="N87" s="284"/>
      <c r="O87" s="286"/>
      <c r="P87" s="340"/>
    </row>
    <row r="88" spans="1:16" ht="13.5">
      <c r="A88" s="339"/>
      <c r="B88" s="281" t="s">
        <v>1456</v>
      </c>
      <c r="C88" s="282" t="s">
        <v>1501</v>
      </c>
      <c r="D88" s="280" t="s">
        <v>79</v>
      </c>
      <c r="E88" s="283" t="str">
        <f>E85</f>
        <v>Unskl.</v>
      </c>
      <c r="F88" s="289">
        <v>20</v>
      </c>
      <c r="G88" s="285">
        <f>O6</f>
        <v>640</v>
      </c>
      <c r="H88" s="284">
        <f>F88*G88</f>
        <v>12800</v>
      </c>
      <c r="I88" s="283"/>
      <c r="J88" s="280"/>
      <c r="K88" s="289"/>
      <c r="L88" s="290"/>
      <c r="M88" s="284"/>
      <c r="N88" s="284">
        <f>H88*0.03</f>
        <v>384</v>
      </c>
      <c r="O88" s="286">
        <f>N88+H88</f>
        <v>13184</v>
      </c>
      <c r="P88" s="340"/>
    </row>
    <row r="89" spans="1:16" ht="27">
      <c r="A89" s="341"/>
      <c r="B89" s="281" t="s">
        <v>1457</v>
      </c>
      <c r="C89" s="282" t="s">
        <v>1502</v>
      </c>
      <c r="D89" s="280" t="s">
        <v>79</v>
      </c>
      <c r="E89" s="283" t="str">
        <f>E86</f>
        <v>Unskl.</v>
      </c>
      <c r="F89" s="289">
        <v>34.479999999999997</v>
      </c>
      <c r="G89" s="285">
        <f>O6</f>
        <v>640</v>
      </c>
      <c r="H89" s="284">
        <f>F89*G89</f>
        <v>22067.199999999997</v>
      </c>
      <c r="I89" s="283"/>
      <c r="J89" s="280"/>
      <c r="K89" s="289"/>
      <c r="L89" s="290"/>
      <c r="M89" s="284"/>
      <c r="N89" s="284">
        <f>H89*0.03</f>
        <v>662.01599999999985</v>
      </c>
      <c r="O89" s="286">
        <f>N89+H89</f>
        <v>22729.215999999997</v>
      </c>
      <c r="P89" s="340"/>
    </row>
    <row r="90" spans="1:16" ht="27">
      <c r="A90" s="339"/>
      <c r="B90" s="281">
        <v>11</v>
      </c>
      <c r="C90" s="282" t="s">
        <v>1227</v>
      </c>
      <c r="D90" s="280" t="s">
        <v>79</v>
      </c>
      <c r="E90" s="283" t="str">
        <f>E88</f>
        <v>Unskl.</v>
      </c>
      <c r="F90" s="289">
        <v>5.5</v>
      </c>
      <c r="G90" s="285">
        <f>O6</f>
        <v>640</v>
      </c>
      <c r="H90" s="284">
        <f>F90*G90</f>
        <v>3520</v>
      </c>
      <c r="I90" s="283"/>
      <c r="J90" s="280"/>
      <c r="K90" s="289"/>
      <c r="L90" s="290"/>
      <c r="M90" s="284"/>
      <c r="N90" s="284">
        <f>H90*0.03</f>
        <v>105.6</v>
      </c>
      <c r="O90" s="286">
        <f>N90+H90</f>
        <v>3625.6</v>
      </c>
      <c r="P90" s="340"/>
    </row>
    <row r="91" spans="1:16" ht="13.5">
      <c r="A91" s="342">
        <v>4</v>
      </c>
      <c r="B91" s="539" t="s">
        <v>1503</v>
      </c>
      <c r="C91" s="539"/>
      <c r="D91" s="539"/>
      <c r="E91" s="539"/>
      <c r="F91" s="289"/>
      <c r="G91" s="285"/>
      <c r="H91" s="284"/>
      <c r="I91" s="283"/>
      <c r="J91" s="280"/>
      <c r="K91" s="289"/>
      <c r="L91" s="290"/>
      <c r="M91" s="284"/>
      <c r="N91" s="284"/>
      <c r="O91" s="286"/>
      <c r="P91" s="340"/>
    </row>
    <row r="92" spans="1:16" ht="13.5">
      <c r="A92" s="342">
        <v>5</v>
      </c>
      <c r="B92" s="539" t="s">
        <v>1504</v>
      </c>
      <c r="C92" s="539"/>
      <c r="D92" s="539"/>
      <c r="E92" s="539"/>
      <c r="F92" s="289"/>
      <c r="G92" s="285"/>
      <c r="H92" s="284"/>
      <c r="I92" s="283"/>
      <c r="J92" s="280"/>
      <c r="K92" s="289"/>
      <c r="L92" s="290"/>
      <c r="M92" s="284"/>
      <c r="N92" s="284"/>
      <c r="O92" s="286"/>
      <c r="P92" s="340"/>
    </row>
    <row r="93" spans="1:16" ht="13.5">
      <c r="A93" s="341"/>
      <c r="B93" s="291" t="s">
        <v>1505</v>
      </c>
      <c r="C93" s="282" t="s">
        <v>1506</v>
      </c>
      <c r="D93" s="280" t="s">
        <v>79</v>
      </c>
      <c r="E93" s="283" t="s">
        <v>159</v>
      </c>
      <c r="F93" s="289">
        <v>1.5</v>
      </c>
      <c r="G93" s="285">
        <f>I6</f>
        <v>1000</v>
      </c>
      <c r="H93" s="284">
        <f t="shared" si="3"/>
        <v>1500</v>
      </c>
      <c r="I93" s="283" t="s">
        <v>712</v>
      </c>
      <c r="J93" s="280" t="s">
        <v>82</v>
      </c>
      <c r="K93" s="284">
        <v>560</v>
      </c>
      <c r="L93" s="285">
        <f>L10</f>
        <v>27.9</v>
      </c>
      <c r="M93" s="284">
        <f>K93*L93</f>
        <v>15624</v>
      </c>
      <c r="N93" s="284"/>
      <c r="O93" s="286"/>
      <c r="P93" s="340"/>
    </row>
    <row r="94" spans="1:16" ht="13.5">
      <c r="A94" s="339"/>
      <c r="B94" s="281"/>
      <c r="C94" s="282"/>
      <c r="D94" s="280"/>
      <c r="E94" s="283" t="s">
        <v>156</v>
      </c>
      <c r="F94" s="289">
        <v>2.2000000000000002</v>
      </c>
      <c r="G94" s="285">
        <f>O6</f>
        <v>640</v>
      </c>
      <c r="H94" s="284">
        <f t="shared" si="3"/>
        <v>1408</v>
      </c>
      <c r="I94" s="283" t="s">
        <v>160</v>
      </c>
      <c r="J94" s="280" t="s">
        <v>79</v>
      </c>
      <c r="K94" s="289">
        <v>0.27</v>
      </c>
      <c r="L94" s="285">
        <f>L7</f>
        <v>3250</v>
      </c>
      <c r="M94" s="284">
        <f>K94*L94</f>
        <v>877.50000000000011</v>
      </c>
      <c r="N94" s="284"/>
      <c r="O94" s="286"/>
      <c r="P94" s="340"/>
    </row>
    <row r="95" spans="1:16" ht="13.5">
      <c r="A95" s="339"/>
      <c r="B95" s="281"/>
      <c r="C95" s="282"/>
      <c r="D95" s="280"/>
      <c r="E95" s="283"/>
      <c r="F95" s="289"/>
      <c r="G95" s="288"/>
      <c r="H95" s="284"/>
      <c r="I95" s="283" t="s">
        <v>161</v>
      </c>
      <c r="J95" s="280" t="s">
        <v>162</v>
      </c>
      <c r="K95" s="289">
        <v>2.6</v>
      </c>
      <c r="L95" s="285">
        <f>I7</f>
        <v>1085</v>
      </c>
      <c r="M95" s="284">
        <f>K95*L95</f>
        <v>2821</v>
      </c>
      <c r="N95" s="284"/>
      <c r="O95" s="286"/>
      <c r="P95" s="340"/>
    </row>
    <row r="96" spans="1:16" ht="13.5">
      <c r="A96" s="339"/>
      <c r="B96" s="281"/>
      <c r="C96" s="282"/>
      <c r="D96" s="280"/>
      <c r="E96" s="283"/>
      <c r="F96" s="289"/>
      <c r="G96" s="288"/>
      <c r="H96" s="284">
        <f>SUM(H93:H95)</f>
        <v>2908</v>
      </c>
      <c r="I96" s="283"/>
      <c r="J96" s="280"/>
      <c r="K96" s="289"/>
      <c r="L96" s="285"/>
      <c r="M96" s="284">
        <f>SUM(M93:M95)</f>
        <v>19322.5</v>
      </c>
      <c r="N96" s="284"/>
      <c r="O96" s="286">
        <f>H96+M96</f>
        <v>22230.5</v>
      </c>
      <c r="P96" s="340"/>
    </row>
    <row r="97" spans="1:16" ht="13.5">
      <c r="A97" s="339"/>
      <c r="B97" s="293" t="s">
        <v>1505</v>
      </c>
      <c r="C97" s="282" t="s">
        <v>1506</v>
      </c>
      <c r="D97" s="280" t="s">
        <v>79</v>
      </c>
      <c r="E97" s="283" t="s">
        <v>159</v>
      </c>
      <c r="F97" s="289">
        <v>1.5</v>
      </c>
      <c r="G97" s="285">
        <f>I6</f>
        <v>1000</v>
      </c>
      <c r="H97" s="284">
        <f>F97*G97</f>
        <v>1500</v>
      </c>
      <c r="I97" s="283" t="s">
        <v>712</v>
      </c>
      <c r="J97" s="280" t="s">
        <v>82</v>
      </c>
      <c r="K97" s="284">
        <v>560</v>
      </c>
      <c r="L97" s="285">
        <f>L10</f>
        <v>27.9</v>
      </c>
      <c r="M97" s="284">
        <f>K97*L97</f>
        <v>15624</v>
      </c>
      <c r="N97" s="284"/>
      <c r="O97" s="286"/>
      <c r="P97" s="340"/>
    </row>
    <row r="98" spans="1:16" ht="13.5">
      <c r="A98" s="339"/>
      <c r="B98" s="281"/>
      <c r="C98" s="282"/>
      <c r="D98" s="280"/>
      <c r="E98" s="283" t="s">
        <v>156</v>
      </c>
      <c r="F98" s="289">
        <v>2.2000000000000002</v>
      </c>
      <c r="G98" s="285">
        <f>O6</f>
        <v>640</v>
      </c>
      <c r="H98" s="284">
        <f>F98*G98</f>
        <v>1408</v>
      </c>
      <c r="I98" s="283" t="s">
        <v>160</v>
      </c>
      <c r="J98" s="280" t="s">
        <v>79</v>
      </c>
      <c r="K98" s="289">
        <v>0.27</v>
      </c>
      <c r="L98" s="285">
        <f>I8</f>
        <v>7300</v>
      </c>
      <c r="M98" s="284">
        <f>K98*L98</f>
        <v>1971.0000000000002</v>
      </c>
      <c r="N98" s="284"/>
      <c r="O98" s="286"/>
      <c r="P98" s="340"/>
    </row>
    <row r="99" spans="1:16" ht="13.5">
      <c r="A99" s="339"/>
      <c r="B99" s="281"/>
      <c r="C99" s="282"/>
      <c r="D99" s="280"/>
      <c r="E99" s="283"/>
      <c r="F99" s="289"/>
      <c r="G99" s="288"/>
      <c r="H99" s="284"/>
      <c r="I99" s="283" t="s">
        <v>161</v>
      </c>
      <c r="J99" s="280" t="s">
        <v>162</v>
      </c>
      <c r="K99" s="289">
        <v>2.6</v>
      </c>
      <c r="L99" s="285">
        <f>I7</f>
        <v>1085</v>
      </c>
      <c r="M99" s="284">
        <f>K99*L99</f>
        <v>2821</v>
      </c>
      <c r="N99" s="284"/>
      <c r="O99" s="286"/>
      <c r="P99" s="340"/>
    </row>
    <row r="100" spans="1:16" ht="13.5">
      <c r="A100" s="339"/>
      <c r="B100" s="281"/>
      <c r="C100" s="282"/>
      <c r="D100" s="280"/>
      <c r="E100" s="283"/>
      <c r="F100" s="289"/>
      <c r="G100" s="288"/>
      <c r="H100" s="284">
        <f>SUM(H97:H99)</f>
        <v>2908</v>
      </c>
      <c r="I100" s="283"/>
      <c r="J100" s="280"/>
      <c r="K100" s="289"/>
      <c r="L100" s="285"/>
      <c r="M100" s="284">
        <f>SUM(M97:M99)</f>
        <v>20416</v>
      </c>
      <c r="N100" s="284"/>
      <c r="O100" s="286">
        <f>H100+M100</f>
        <v>23324</v>
      </c>
      <c r="P100" s="340"/>
    </row>
    <row r="101" spans="1:16" ht="13.5">
      <c r="A101" s="339"/>
      <c r="B101" s="281" t="s">
        <v>1507</v>
      </c>
      <c r="C101" s="282" t="s">
        <v>1508</v>
      </c>
      <c r="D101" s="280" t="s">
        <v>79</v>
      </c>
      <c r="E101" s="283" t="s">
        <v>159</v>
      </c>
      <c r="F101" s="289">
        <v>1.5</v>
      </c>
      <c r="G101" s="285">
        <f>I6</f>
        <v>1000</v>
      </c>
      <c r="H101" s="284">
        <f>F101*G101</f>
        <v>1500</v>
      </c>
      <c r="I101" s="283" t="s">
        <v>712</v>
      </c>
      <c r="J101" s="280" t="s">
        <v>82</v>
      </c>
      <c r="K101" s="289">
        <v>560</v>
      </c>
      <c r="L101" s="285">
        <f>L10</f>
        <v>27.9</v>
      </c>
      <c r="M101" s="284">
        <f>K101*L101</f>
        <v>15624</v>
      </c>
      <c r="N101" s="284"/>
      <c r="O101" s="286"/>
      <c r="P101" s="340"/>
    </row>
    <row r="102" spans="1:16" ht="13.5">
      <c r="A102" s="339"/>
      <c r="B102" s="281"/>
      <c r="C102" s="282"/>
      <c r="D102" s="280"/>
      <c r="E102" s="283" t="s">
        <v>156</v>
      </c>
      <c r="F102" s="289">
        <v>2.2000000000000002</v>
      </c>
      <c r="G102" s="285">
        <f>O6</f>
        <v>640</v>
      </c>
      <c r="H102" s="284">
        <f>F102*G102</f>
        <v>1408</v>
      </c>
      <c r="I102" s="283" t="s">
        <v>160</v>
      </c>
      <c r="J102" s="280" t="s">
        <v>79</v>
      </c>
      <c r="K102" s="289">
        <v>0.28000000000000003</v>
      </c>
      <c r="L102" s="285">
        <f>L7</f>
        <v>3250</v>
      </c>
      <c r="M102" s="284">
        <f>K102*L102</f>
        <v>910.00000000000011</v>
      </c>
      <c r="N102" s="284"/>
      <c r="O102" s="286"/>
      <c r="P102" s="340"/>
    </row>
    <row r="103" spans="1:16" ht="13.5">
      <c r="A103" s="339"/>
      <c r="B103" s="281"/>
      <c r="C103" s="282"/>
      <c r="D103" s="280"/>
      <c r="E103" s="283"/>
      <c r="F103" s="289"/>
      <c r="G103" s="288"/>
      <c r="H103" s="284"/>
      <c r="I103" s="283" t="s">
        <v>161</v>
      </c>
      <c r="J103" s="280" t="s">
        <v>162</v>
      </c>
      <c r="K103" s="289">
        <v>2</v>
      </c>
      <c r="L103" s="285">
        <f>I7</f>
        <v>1085</v>
      </c>
      <c r="M103" s="284">
        <f>K103*L103</f>
        <v>2170</v>
      </c>
      <c r="N103" s="284"/>
      <c r="O103" s="286"/>
      <c r="P103" s="340"/>
    </row>
    <row r="104" spans="1:16" ht="13.5">
      <c r="A104" s="339"/>
      <c r="B104" s="281"/>
      <c r="C104" s="282"/>
      <c r="D104" s="280"/>
      <c r="E104" s="283"/>
      <c r="F104" s="289"/>
      <c r="G104" s="288"/>
      <c r="H104" s="284">
        <f>SUM(H101:H103)</f>
        <v>2908</v>
      </c>
      <c r="I104" s="283"/>
      <c r="J104" s="280"/>
      <c r="K104" s="289"/>
      <c r="L104" s="285"/>
      <c r="M104" s="284">
        <f>SUM(M101:M103)</f>
        <v>18704</v>
      </c>
      <c r="N104" s="284"/>
      <c r="O104" s="286">
        <f>M104+H104</f>
        <v>21612</v>
      </c>
      <c r="P104" s="340"/>
    </row>
    <row r="105" spans="1:16" ht="13.5">
      <c r="A105" s="339"/>
      <c r="B105" s="293" t="s">
        <v>1507</v>
      </c>
      <c r="C105" s="282" t="s">
        <v>1508</v>
      </c>
      <c r="D105" s="280" t="s">
        <v>79</v>
      </c>
      <c r="E105" s="283" t="s">
        <v>159</v>
      </c>
      <c r="F105" s="289">
        <v>1.5</v>
      </c>
      <c r="G105" s="285">
        <f>I6</f>
        <v>1000</v>
      </c>
      <c r="H105" s="284">
        <f>F105*G105</f>
        <v>1500</v>
      </c>
      <c r="I105" s="283" t="s">
        <v>712</v>
      </c>
      <c r="J105" s="280" t="s">
        <v>82</v>
      </c>
      <c r="K105" s="289">
        <v>560</v>
      </c>
      <c r="L105" s="285">
        <f>L10</f>
        <v>27.9</v>
      </c>
      <c r="M105" s="284">
        <f>K105*L105</f>
        <v>15624</v>
      </c>
      <c r="N105" s="284"/>
      <c r="O105" s="286"/>
      <c r="P105" s="340"/>
    </row>
    <row r="106" spans="1:16" ht="13.5">
      <c r="A106" s="339"/>
      <c r="B106" s="281"/>
      <c r="C106" s="282"/>
      <c r="D106" s="280"/>
      <c r="E106" s="283" t="s">
        <v>156</v>
      </c>
      <c r="F106" s="289">
        <v>2.2000000000000002</v>
      </c>
      <c r="G106" s="285">
        <f>O6</f>
        <v>640</v>
      </c>
      <c r="H106" s="284">
        <f>F106*G106</f>
        <v>1408</v>
      </c>
      <c r="I106" s="283" t="s">
        <v>160</v>
      </c>
      <c r="J106" s="280" t="s">
        <v>79</v>
      </c>
      <c r="K106" s="289">
        <v>0.28000000000000003</v>
      </c>
      <c r="L106" s="285">
        <f>I8</f>
        <v>7300</v>
      </c>
      <c r="M106" s="284">
        <f>K106*L106</f>
        <v>2044.0000000000002</v>
      </c>
      <c r="N106" s="284"/>
      <c r="O106" s="286"/>
      <c r="P106" s="340"/>
    </row>
    <row r="107" spans="1:16" ht="13.5">
      <c r="A107" s="339"/>
      <c r="B107" s="281"/>
      <c r="C107" s="282"/>
      <c r="D107" s="280"/>
      <c r="E107" s="283"/>
      <c r="F107" s="289"/>
      <c r="G107" s="288"/>
      <c r="H107" s="284"/>
      <c r="I107" s="283" t="s">
        <v>161</v>
      </c>
      <c r="J107" s="280" t="s">
        <v>162</v>
      </c>
      <c r="K107" s="289">
        <v>2</v>
      </c>
      <c r="L107" s="285">
        <f>I7</f>
        <v>1085</v>
      </c>
      <c r="M107" s="284">
        <f>K107*L107</f>
        <v>2170</v>
      </c>
      <c r="N107" s="284"/>
      <c r="O107" s="286"/>
      <c r="P107" s="340"/>
    </row>
    <row r="108" spans="1:16" ht="13.5">
      <c r="A108" s="339"/>
      <c r="B108" s="281"/>
      <c r="C108" s="282"/>
      <c r="D108" s="280"/>
      <c r="E108" s="283"/>
      <c r="F108" s="289"/>
      <c r="G108" s="288"/>
      <c r="H108" s="284">
        <f>SUM(H105:H107)</f>
        <v>2908</v>
      </c>
      <c r="I108" s="283"/>
      <c r="J108" s="280"/>
      <c r="K108" s="289"/>
      <c r="L108" s="285"/>
      <c r="M108" s="284">
        <f>SUM(M105:M107)</f>
        <v>19838</v>
      </c>
      <c r="N108" s="284"/>
      <c r="O108" s="286">
        <f>M108+H108</f>
        <v>22746</v>
      </c>
      <c r="P108" s="340"/>
    </row>
    <row r="109" spans="1:16" ht="13.5">
      <c r="A109" s="339"/>
      <c r="B109" s="281" t="s">
        <v>1509</v>
      </c>
      <c r="C109" s="282" t="s">
        <v>1510</v>
      </c>
      <c r="D109" s="280" t="s">
        <v>79</v>
      </c>
      <c r="E109" s="283" t="s">
        <v>159</v>
      </c>
      <c r="F109" s="289">
        <v>1.5</v>
      </c>
      <c r="G109" s="285">
        <f>I6</f>
        <v>1000</v>
      </c>
      <c r="H109" s="284">
        <f>F109*G109</f>
        <v>1500</v>
      </c>
      <c r="I109" s="283" t="s">
        <v>712</v>
      </c>
      <c r="J109" s="280" t="s">
        <v>82</v>
      </c>
      <c r="K109" s="289">
        <v>560</v>
      </c>
      <c r="L109" s="285">
        <f>L10</f>
        <v>27.9</v>
      </c>
      <c r="M109" s="284">
        <f>K109*L109</f>
        <v>15624</v>
      </c>
      <c r="N109" s="284"/>
      <c r="O109" s="286"/>
      <c r="P109" s="340"/>
    </row>
    <row r="110" spans="1:16" ht="13.5">
      <c r="A110" s="341"/>
      <c r="B110" s="281"/>
      <c r="C110" s="282"/>
      <c r="D110" s="280"/>
      <c r="E110" s="283" t="s">
        <v>156</v>
      </c>
      <c r="F110" s="289">
        <v>2.2000000000000002</v>
      </c>
      <c r="G110" s="285">
        <f>O6</f>
        <v>640</v>
      </c>
      <c r="H110" s="284">
        <f>F110*G110</f>
        <v>1408</v>
      </c>
      <c r="I110" s="283" t="s">
        <v>160</v>
      </c>
      <c r="J110" s="280" t="s">
        <v>79</v>
      </c>
      <c r="K110" s="289">
        <v>0.3</v>
      </c>
      <c r="L110" s="285">
        <f>L7</f>
        <v>3250</v>
      </c>
      <c r="M110" s="284">
        <f>K110*L110</f>
        <v>975</v>
      </c>
      <c r="N110" s="284"/>
      <c r="O110" s="286"/>
      <c r="P110" s="340"/>
    </row>
    <row r="111" spans="1:16" ht="13.5">
      <c r="A111" s="341"/>
      <c r="B111" s="281"/>
      <c r="C111" s="282"/>
      <c r="D111" s="280"/>
      <c r="E111" s="283"/>
      <c r="F111" s="289"/>
      <c r="G111" s="288"/>
      <c r="H111" s="284"/>
      <c r="I111" s="283" t="s">
        <v>161</v>
      </c>
      <c r="J111" s="280" t="s">
        <v>162</v>
      </c>
      <c r="K111" s="289">
        <v>1.4</v>
      </c>
      <c r="L111" s="285">
        <f>I7</f>
        <v>1085</v>
      </c>
      <c r="M111" s="284">
        <f>K111*L111</f>
        <v>1519</v>
      </c>
      <c r="N111" s="284"/>
      <c r="O111" s="286"/>
      <c r="P111" s="340"/>
    </row>
    <row r="112" spans="1:16" ht="13.5">
      <c r="A112" s="341"/>
      <c r="B112" s="281"/>
      <c r="C112" s="282"/>
      <c r="D112" s="280"/>
      <c r="E112" s="283"/>
      <c r="F112" s="289"/>
      <c r="G112" s="288"/>
      <c r="H112" s="284">
        <f>SUM(H109:H111)</f>
        <v>2908</v>
      </c>
      <c r="I112" s="283"/>
      <c r="J112" s="280"/>
      <c r="K112" s="289"/>
      <c r="L112" s="285"/>
      <c r="M112" s="284">
        <f>SUM(M109:M111)</f>
        <v>18118</v>
      </c>
      <c r="N112" s="284"/>
      <c r="O112" s="286">
        <f>M112+H112</f>
        <v>21026</v>
      </c>
      <c r="P112" s="340"/>
    </row>
    <row r="113" spans="1:16" ht="13.5">
      <c r="A113" s="341"/>
      <c r="B113" s="293" t="s">
        <v>1509</v>
      </c>
      <c r="C113" s="282" t="s">
        <v>1510</v>
      </c>
      <c r="D113" s="280" t="s">
        <v>79</v>
      </c>
      <c r="E113" s="283" t="s">
        <v>159</v>
      </c>
      <c r="F113" s="289">
        <v>1.5</v>
      </c>
      <c r="G113" s="285">
        <f>I6</f>
        <v>1000</v>
      </c>
      <c r="H113" s="284">
        <f>F113*G113</f>
        <v>1500</v>
      </c>
      <c r="I113" s="283" t="s">
        <v>712</v>
      </c>
      <c r="J113" s="280" t="s">
        <v>82</v>
      </c>
      <c r="K113" s="289">
        <v>560</v>
      </c>
      <c r="L113" s="285">
        <f>L10</f>
        <v>27.9</v>
      </c>
      <c r="M113" s="284">
        <f>K113*L113</f>
        <v>15624</v>
      </c>
      <c r="N113" s="284"/>
      <c r="O113" s="286"/>
      <c r="P113" s="340"/>
    </row>
    <row r="114" spans="1:16" ht="13.5">
      <c r="A114" s="341"/>
      <c r="B114" s="281"/>
      <c r="C114" s="282"/>
      <c r="D114" s="280"/>
      <c r="E114" s="283" t="s">
        <v>156</v>
      </c>
      <c r="F114" s="289">
        <v>2.2000000000000002</v>
      </c>
      <c r="G114" s="285">
        <f>O6</f>
        <v>640</v>
      </c>
      <c r="H114" s="284">
        <f>F114*G114</f>
        <v>1408</v>
      </c>
      <c r="I114" s="283" t="s">
        <v>160</v>
      </c>
      <c r="J114" s="280" t="s">
        <v>79</v>
      </c>
      <c r="K114" s="289">
        <v>0.3</v>
      </c>
      <c r="L114" s="285">
        <f>I8</f>
        <v>7300</v>
      </c>
      <c r="M114" s="284">
        <f>K114*L114</f>
        <v>2190</v>
      </c>
      <c r="N114" s="284"/>
      <c r="O114" s="286"/>
      <c r="P114" s="340"/>
    </row>
    <row r="115" spans="1:16" ht="13.5">
      <c r="A115" s="341"/>
      <c r="B115" s="281"/>
      <c r="C115" s="282"/>
      <c r="D115" s="280"/>
      <c r="E115" s="283"/>
      <c r="F115" s="289"/>
      <c r="G115" s="288"/>
      <c r="H115" s="284"/>
      <c r="I115" s="283" t="s">
        <v>161</v>
      </c>
      <c r="J115" s="280" t="s">
        <v>162</v>
      </c>
      <c r="K115" s="289">
        <v>1.4</v>
      </c>
      <c r="L115" s="285">
        <f>I7</f>
        <v>1085</v>
      </c>
      <c r="M115" s="284">
        <f>K115*L115</f>
        <v>1519</v>
      </c>
      <c r="N115" s="284"/>
      <c r="O115" s="286"/>
      <c r="P115" s="340"/>
    </row>
    <row r="116" spans="1:16" ht="13.5">
      <c r="A116" s="341"/>
      <c r="B116" s="281"/>
      <c r="C116" s="282"/>
      <c r="D116" s="280"/>
      <c r="E116" s="283"/>
      <c r="F116" s="289"/>
      <c r="G116" s="288"/>
      <c r="H116" s="284">
        <f>SUM(H113:H115)</f>
        <v>2908</v>
      </c>
      <c r="I116" s="283"/>
      <c r="J116" s="280"/>
      <c r="K116" s="289"/>
      <c r="L116" s="285"/>
      <c r="M116" s="284">
        <f>SUM(M113:M115)</f>
        <v>19333</v>
      </c>
      <c r="N116" s="284"/>
      <c r="O116" s="286">
        <f>M116+H116</f>
        <v>22241</v>
      </c>
      <c r="P116" s="340"/>
    </row>
    <row r="117" spans="1:16" ht="13.5">
      <c r="A117" s="342">
        <v>6</v>
      </c>
      <c r="B117" s="539" t="s">
        <v>1511</v>
      </c>
      <c r="C117" s="539"/>
      <c r="D117" s="539"/>
      <c r="E117" s="539"/>
      <c r="F117" s="289"/>
      <c r="G117" s="288"/>
      <c r="H117" s="284"/>
      <c r="I117" s="283"/>
      <c r="J117" s="280"/>
      <c r="K117" s="289"/>
      <c r="L117" s="285"/>
      <c r="M117" s="284"/>
      <c r="N117" s="284"/>
      <c r="O117" s="286"/>
      <c r="P117" s="340"/>
    </row>
    <row r="118" spans="1:16" ht="13.5">
      <c r="A118" s="342"/>
      <c r="B118" s="294">
        <v>1</v>
      </c>
      <c r="C118" s="295" t="s">
        <v>1515</v>
      </c>
      <c r="D118" s="493"/>
      <c r="E118" s="493"/>
      <c r="F118" s="289"/>
      <c r="G118" s="288"/>
      <c r="H118" s="284"/>
      <c r="I118" s="283"/>
      <c r="J118" s="280"/>
      <c r="K118" s="289"/>
      <c r="L118" s="285"/>
      <c r="M118" s="284"/>
      <c r="N118" s="284"/>
      <c r="O118" s="286"/>
      <c r="P118" s="340"/>
    </row>
    <row r="119" spans="1:16" ht="13.5">
      <c r="A119" s="341"/>
      <c r="B119" s="296" t="s">
        <v>1512</v>
      </c>
      <c r="C119" s="297" t="s">
        <v>1506</v>
      </c>
      <c r="D119" s="298" t="s">
        <v>79</v>
      </c>
      <c r="E119" s="299" t="s">
        <v>159</v>
      </c>
      <c r="F119" s="300">
        <v>1.5</v>
      </c>
      <c r="G119" s="285">
        <f>I6</f>
        <v>1000</v>
      </c>
      <c r="H119" s="290">
        <f>F119*G119</f>
        <v>1500</v>
      </c>
      <c r="I119" s="299" t="s">
        <v>163</v>
      </c>
      <c r="J119" s="298" t="s">
        <v>79</v>
      </c>
      <c r="K119" s="300">
        <v>1.1000000000000001</v>
      </c>
      <c r="L119" s="285">
        <f>L8</f>
        <v>1550</v>
      </c>
      <c r="M119" s="290">
        <f>K119*L119</f>
        <v>1705.0000000000002</v>
      </c>
      <c r="N119" s="290"/>
      <c r="O119" s="301"/>
      <c r="P119" s="344"/>
    </row>
    <row r="120" spans="1:16" ht="13.5">
      <c r="A120" s="343"/>
      <c r="B120" s="296"/>
      <c r="C120" s="297"/>
      <c r="D120" s="298"/>
      <c r="E120" s="299" t="s">
        <v>156</v>
      </c>
      <c r="F120" s="300">
        <v>5</v>
      </c>
      <c r="G120" s="285">
        <f>O6</f>
        <v>640</v>
      </c>
      <c r="H120" s="290">
        <f>F120*G120</f>
        <v>3200</v>
      </c>
      <c r="I120" s="299" t="s">
        <v>160</v>
      </c>
      <c r="J120" s="298" t="s">
        <v>79</v>
      </c>
      <c r="K120" s="300">
        <v>0.42</v>
      </c>
      <c r="L120" s="285">
        <f>L7</f>
        <v>3250</v>
      </c>
      <c r="M120" s="290">
        <f>K120*L120</f>
        <v>1365</v>
      </c>
      <c r="N120" s="290"/>
      <c r="O120" s="301"/>
      <c r="P120" s="344"/>
    </row>
    <row r="121" spans="1:16" ht="13.5">
      <c r="A121" s="343"/>
      <c r="B121" s="296"/>
      <c r="C121" s="297"/>
      <c r="D121" s="298"/>
      <c r="E121" s="299"/>
      <c r="F121" s="300"/>
      <c r="G121" s="288"/>
      <c r="H121" s="290"/>
      <c r="I121" s="299" t="s">
        <v>161</v>
      </c>
      <c r="J121" s="298" t="s">
        <v>162</v>
      </c>
      <c r="K121" s="300">
        <v>3.88</v>
      </c>
      <c r="L121" s="285">
        <f>I7</f>
        <v>1085</v>
      </c>
      <c r="M121" s="290">
        <f>K121*L121</f>
        <v>4209.8</v>
      </c>
      <c r="N121" s="290"/>
      <c r="O121" s="301"/>
      <c r="P121" s="344"/>
    </row>
    <row r="122" spans="1:16" ht="13.5">
      <c r="A122" s="343"/>
      <c r="B122" s="296"/>
      <c r="C122" s="297"/>
      <c r="D122" s="298"/>
      <c r="E122" s="299"/>
      <c r="F122" s="300"/>
      <c r="G122" s="288"/>
      <c r="H122" s="290">
        <f>SUM(H119:H121)</f>
        <v>4700</v>
      </c>
      <c r="I122" s="299"/>
      <c r="J122" s="298"/>
      <c r="K122" s="300"/>
      <c r="L122" s="285"/>
      <c r="M122" s="290">
        <f>SUM(M119:M121)</f>
        <v>7279.8</v>
      </c>
      <c r="N122" s="290"/>
      <c r="O122" s="301">
        <f>M122+H122</f>
        <v>11979.8</v>
      </c>
      <c r="P122" s="344"/>
    </row>
    <row r="123" spans="1:16" ht="13.5">
      <c r="A123" s="343"/>
      <c r="B123" s="293" t="s">
        <v>1512</v>
      </c>
      <c r="C123" s="297" t="s">
        <v>1506</v>
      </c>
      <c r="D123" s="298" t="s">
        <v>79</v>
      </c>
      <c r="E123" s="299" t="s">
        <v>159</v>
      </c>
      <c r="F123" s="300">
        <v>1.5</v>
      </c>
      <c r="G123" s="285">
        <f>I6</f>
        <v>1000</v>
      </c>
      <c r="H123" s="290">
        <f>F123*G123</f>
        <v>1500</v>
      </c>
      <c r="I123" s="299" t="s">
        <v>163</v>
      </c>
      <c r="J123" s="298" t="s">
        <v>79</v>
      </c>
      <c r="K123" s="300">
        <v>1.1000000000000001</v>
      </c>
      <c r="L123" s="285">
        <f>L8</f>
        <v>1550</v>
      </c>
      <c r="M123" s="290">
        <f>K123*L123</f>
        <v>1705.0000000000002</v>
      </c>
      <c r="N123" s="290"/>
      <c r="O123" s="301"/>
      <c r="P123" s="344"/>
    </row>
    <row r="124" spans="1:16" ht="13.5">
      <c r="A124" s="343"/>
      <c r="B124" s="296"/>
      <c r="C124" s="297"/>
      <c r="D124" s="298"/>
      <c r="E124" s="299" t="s">
        <v>156</v>
      </c>
      <c r="F124" s="300">
        <v>5</v>
      </c>
      <c r="G124" s="285">
        <f>O6</f>
        <v>640</v>
      </c>
      <c r="H124" s="290">
        <f>F124*G124</f>
        <v>3200</v>
      </c>
      <c r="I124" s="299" t="s">
        <v>160</v>
      </c>
      <c r="J124" s="298" t="s">
        <v>79</v>
      </c>
      <c r="K124" s="300">
        <v>0.42</v>
      </c>
      <c r="L124" s="285">
        <f>I8</f>
        <v>7300</v>
      </c>
      <c r="M124" s="290">
        <f>K124*L124</f>
        <v>3066</v>
      </c>
      <c r="N124" s="290"/>
      <c r="O124" s="301"/>
      <c r="P124" s="344"/>
    </row>
    <row r="125" spans="1:16" ht="13.5">
      <c r="A125" s="343"/>
      <c r="B125" s="296"/>
      <c r="C125" s="297"/>
      <c r="D125" s="298"/>
      <c r="E125" s="299"/>
      <c r="F125" s="300"/>
      <c r="G125" s="288"/>
      <c r="H125" s="290"/>
      <c r="I125" s="299" t="s">
        <v>161</v>
      </c>
      <c r="J125" s="298" t="s">
        <v>162</v>
      </c>
      <c r="K125" s="300">
        <v>3.88</v>
      </c>
      <c r="L125" s="285">
        <f>I7</f>
        <v>1085</v>
      </c>
      <c r="M125" s="290">
        <f>K125*L125</f>
        <v>4209.8</v>
      </c>
      <c r="N125" s="290"/>
      <c r="O125" s="301"/>
      <c r="P125" s="344"/>
    </row>
    <row r="126" spans="1:16" ht="13.5">
      <c r="A126" s="343"/>
      <c r="B126" s="296"/>
      <c r="C126" s="297"/>
      <c r="D126" s="298"/>
      <c r="E126" s="299"/>
      <c r="F126" s="300"/>
      <c r="G126" s="288"/>
      <c r="H126" s="290">
        <f>SUM(H123:H125)</f>
        <v>4700</v>
      </c>
      <c r="I126" s="299"/>
      <c r="J126" s="298"/>
      <c r="K126" s="300"/>
      <c r="L126" s="285"/>
      <c r="M126" s="290">
        <f>SUM(M123:M125)</f>
        <v>8980.7999999999993</v>
      </c>
      <c r="N126" s="290"/>
      <c r="O126" s="294">
        <f>H126+M126</f>
        <v>13680.8</v>
      </c>
      <c r="P126" s="344"/>
    </row>
    <row r="127" spans="1:16" ht="13.5">
      <c r="A127" s="339"/>
      <c r="B127" s="281" t="s">
        <v>1513</v>
      </c>
      <c r="C127" s="282" t="s">
        <v>1600</v>
      </c>
      <c r="D127" s="280" t="s">
        <v>79</v>
      </c>
      <c r="E127" s="283" t="s">
        <v>159</v>
      </c>
      <c r="F127" s="289">
        <v>1.5</v>
      </c>
      <c r="G127" s="285">
        <f>I6</f>
        <v>1000</v>
      </c>
      <c r="H127" s="284">
        <f>F127*G127</f>
        <v>1500</v>
      </c>
      <c r="I127" s="283" t="s">
        <v>163</v>
      </c>
      <c r="J127" s="280" t="s">
        <v>79</v>
      </c>
      <c r="K127" s="289">
        <v>1.1000000000000001</v>
      </c>
      <c r="L127" s="285">
        <f>L8</f>
        <v>1550</v>
      </c>
      <c r="M127" s="284">
        <f>K127*L127</f>
        <v>1705.0000000000002</v>
      </c>
      <c r="N127" s="284"/>
      <c r="O127" s="286"/>
      <c r="P127" s="340"/>
    </row>
    <row r="128" spans="1:16" ht="13.5">
      <c r="A128" s="339"/>
      <c r="B128" s="281"/>
      <c r="C128" s="282"/>
      <c r="D128" s="280"/>
      <c r="E128" s="283" t="s">
        <v>156</v>
      </c>
      <c r="F128" s="289">
        <v>5</v>
      </c>
      <c r="G128" s="285">
        <f>O6</f>
        <v>640</v>
      </c>
      <c r="H128" s="284">
        <f>F128*G128</f>
        <v>3200</v>
      </c>
      <c r="I128" s="283" t="s">
        <v>160</v>
      </c>
      <c r="J128" s="280" t="s">
        <v>79</v>
      </c>
      <c r="K128" s="289">
        <v>0.45</v>
      </c>
      <c r="L128" s="285">
        <f>L7</f>
        <v>3250</v>
      </c>
      <c r="M128" s="284">
        <f>K128*L128</f>
        <v>1462.5</v>
      </c>
      <c r="N128" s="284"/>
      <c r="O128" s="286"/>
      <c r="P128" s="340"/>
    </row>
    <row r="129" spans="1:16" ht="13.5">
      <c r="A129" s="339"/>
      <c r="B129" s="281"/>
      <c r="C129" s="282"/>
      <c r="D129" s="280"/>
      <c r="E129" s="283"/>
      <c r="F129" s="289"/>
      <c r="G129" s="288"/>
      <c r="H129" s="284"/>
      <c r="I129" s="283" t="s">
        <v>161</v>
      </c>
      <c r="J129" s="280" t="s">
        <v>162</v>
      </c>
      <c r="K129" s="289">
        <v>3.18</v>
      </c>
      <c r="L129" s="285">
        <f>I7</f>
        <v>1085</v>
      </c>
      <c r="M129" s="284">
        <f>K129*L129</f>
        <v>3450.3</v>
      </c>
      <c r="N129" s="284"/>
      <c r="O129" s="286"/>
      <c r="P129" s="340"/>
    </row>
    <row r="130" spans="1:16" ht="13.5">
      <c r="A130" s="339"/>
      <c r="B130" s="281"/>
      <c r="C130" s="282"/>
      <c r="D130" s="280"/>
      <c r="E130" s="283"/>
      <c r="F130" s="289"/>
      <c r="G130" s="288"/>
      <c r="H130" s="284">
        <f>SUM(H127:H129)</f>
        <v>4700</v>
      </c>
      <c r="I130" s="283"/>
      <c r="J130" s="280"/>
      <c r="K130" s="289"/>
      <c r="L130" s="285"/>
      <c r="M130" s="284">
        <f>SUM(M127:M129)</f>
        <v>6617.8</v>
      </c>
      <c r="N130" s="284"/>
      <c r="O130" s="286">
        <f>M130+H130</f>
        <v>11317.8</v>
      </c>
      <c r="P130" s="340"/>
    </row>
    <row r="131" spans="1:16" ht="13.5">
      <c r="A131" s="339"/>
      <c r="B131" s="293" t="s">
        <v>1513</v>
      </c>
      <c r="C131" s="282" t="s">
        <v>1600</v>
      </c>
      <c r="D131" s="280" t="s">
        <v>79</v>
      </c>
      <c r="E131" s="283" t="s">
        <v>159</v>
      </c>
      <c r="F131" s="289">
        <v>1.5</v>
      </c>
      <c r="G131" s="285">
        <f>I6</f>
        <v>1000</v>
      </c>
      <c r="H131" s="284">
        <f>F131*G131</f>
        <v>1500</v>
      </c>
      <c r="I131" s="283" t="s">
        <v>163</v>
      </c>
      <c r="J131" s="280" t="s">
        <v>79</v>
      </c>
      <c r="K131" s="289">
        <v>1.1000000000000001</v>
      </c>
      <c r="L131" s="285">
        <f>L8</f>
        <v>1550</v>
      </c>
      <c r="M131" s="284">
        <f>K131*L131</f>
        <v>1705.0000000000002</v>
      </c>
      <c r="N131" s="284"/>
      <c r="O131" s="286"/>
      <c r="P131" s="340"/>
    </row>
    <row r="132" spans="1:16" ht="13.5">
      <c r="A132" s="339"/>
      <c r="B132" s="281"/>
      <c r="C132" s="282"/>
      <c r="D132" s="280"/>
      <c r="E132" s="283" t="s">
        <v>156</v>
      </c>
      <c r="F132" s="289">
        <v>5</v>
      </c>
      <c r="G132" s="285">
        <f>O6</f>
        <v>640</v>
      </c>
      <c r="H132" s="284">
        <f>F132*G132</f>
        <v>3200</v>
      </c>
      <c r="I132" s="283" t="s">
        <v>160</v>
      </c>
      <c r="J132" s="280" t="s">
        <v>79</v>
      </c>
      <c r="K132" s="289">
        <v>0.45</v>
      </c>
      <c r="L132" s="285">
        <f>I8</f>
        <v>7300</v>
      </c>
      <c r="M132" s="284">
        <f>K132*L132</f>
        <v>3285</v>
      </c>
      <c r="N132" s="284"/>
      <c r="O132" s="286"/>
      <c r="P132" s="340"/>
    </row>
    <row r="133" spans="1:16" ht="13.5">
      <c r="A133" s="339"/>
      <c r="B133" s="281"/>
      <c r="C133" s="282"/>
      <c r="D133" s="280"/>
      <c r="E133" s="283"/>
      <c r="F133" s="289"/>
      <c r="G133" s="288"/>
      <c r="H133" s="284"/>
      <c r="I133" s="283" t="s">
        <v>161</v>
      </c>
      <c r="J133" s="280" t="s">
        <v>162</v>
      </c>
      <c r="K133" s="289">
        <v>3.18</v>
      </c>
      <c r="L133" s="285">
        <f>I7</f>
        <v>1085</v>
      </c>
      <c r="M133" s="284">
        <f>K133*L133</f>
        <v>3450.3</v>
      </c>
      <c r="N133" s="284"/>
      <c r="O133" s="286"/>
      <c r="P133" s="340"/>
    </row>
    <row r="134" spans="1:16" ht="13.5">
      <c r="A134" s="339"/>
      <c r="B134" s="281"/>
      <c r="C134" s="282"/>
      <c r="D134" s="280"/>
      <c r="E134" s="283"/>
      <c r="F134" s="289"/>
      <c r="G134" s="288"/>
      <c r="H134" s="284">
        <f>SUM(H131:H133)</f>
        <v>4700</v>
      </c>
      <c r="I134" s="283"/>
      <c r="J134" s="280"/>
      <c r="K134" s="289"/>
      <c r="L134" s="285"/>
      <c r="M134" s="284">
        <f>SUM(M131:M133)</f>
        <v>8440.2999999999993</v>
      </c>
      <c r="N134" s="284"/>
      <c r="O134" s="294">
        <f>H134+M134</f>
        <v>13140.3</v>
      </c>
      <c r="P134" s="340"/>
    </row>
    <row r="135" spans="1:16" ht="13.5">
      <c r="A135" s="339"/>
      <c r="B135" s="281" t="s">
        <v>1514</v>
      </c>
      <c r="C135" s="282" t="s">
        <v>1510</v>
      </c>
      <c r="D135" s="280" t="s">
        <v>79</v>
      </c>
      <c r="E135" s="283" t="s">
        <v>159</v>
      </c>
      <c r="F135" s="289">
        <v>1.5</v>
      </c>
      <c r="G135" s="285">
        <f>I6</f>
        <v>1000</v>
      </c>
      <c r="H135" s="284">
        <f>F135*G135</f>
        <v>1500</v>
      </c>
      <c r="I135" s="283" t="s">
        <v>163</v>
      </c>
      <c r="J135" s="280" t="s">
        <v>79</v>
      </c>
      <c r="K135" s="289">
        <v>1.1000000000000001</v>
      </c>
      <c r="L135" s="285">
        <f>L8</f>
        <v>1550</v>
      </c>
      <c r="M135" s="284">
        <f>K135*L135</f>
        <v>1705.0000000000002</v>
      </c>
      <c r="N135" s="284"/>
      <c r="O135" s="286"/>
      <c r="P135" s="340"/>
    </row>
    <row r="136" spans="1:16" ht="13.5">
      <c r="A136" s="339"/>
      <c r="B136" s="281"/>
      <c r="C136" s="282"/>
      <c r="D136" s="280"/>
      <c r="E136" s="283" t="s">
        <v>156</v>
      </c>
      <c r="F136" s="289">
        <v>5</v>
      </c>
      <c r="G136" s="285">
        <f>O6</f>
        <v>640</v>
      </c>
      <c r="H136" s="284">
        <f>F136*G136</f>
        <v>3200</v>
      </c>
      <c r="I136" s="283" t="s">
        <v>160</v>
      </c>
      <c r="J136" s="280" t="s">
        <v>79</v>
      </c>
      <c r="K136" s="289">
        <v>0.47</v>
      </c>
      <c r="L136" s="285">
        <f>L7</f>
        <v>3250</v>
      </c>
      <c r="M136" s="284">
        <f>K136*L136</f>
        <v>1527.5</v>
      </c>
      <c r="N136" s="284"/>
      <c r="O136" s="286"/>
      <c r="P136" s="340"/>
    </row>
    <row r="137" spans="1:16" ht="13.5">
      <c r="A137" s="339"/>
      <c r="B137" s="281"/>
      <c r="C137" s="282"/>
      <c r="D137" s="280"/>
      <c r="E137" s="283"/>
      <c r="F137" s="289"/>
      <c r="G137" s="288"/>
      <c r="H137" s="284"/>
      <c r="I137" s="283" t="s">
        <v>161</v>
      </c>
      <c r="J137" s="280" t="s">
        <v>162</v>
      </c>
      <c r="K137" s="289">
        <v>2.12</v>
      </c>
      <c r="L137" s="285">
        <f>I7</f>
        <v>1085</v>
      </c>
      <c r="M137" s="284">
        <f>K137*L137</f>
        <v>2300.2000000000003</v>
      </c>
      <c r="N137" s="284"/>
      <c r="O137" s="286"/>
      <c r="P137" s="340"/>
    </row>
    <row r="138" spans="1:16" ht="13.5">
      <c r="A138" s="339"/>
      <c r="B138" s="281"/>
      <c r="C138" s="282"/>
      <c r="D138" s="280"/>
      <c r="E138" s="283"/>
      <c r="F138" s="289"/>
      <c r="G138" s="288"/>
      <c r="H138" s="284">
        <f>SUM(H135:H137)</f>
        <v>4700</v>
      </c>
      <c r="I138" s="283"/>
      <c r="J138" s="280"/>
      <c r="K138" s="289"/>
      <c r="L138" s="285"/>
      <c r="M138" s="284">
        <f>SUM(M135:M137)</f>
        <v>5532.7000000000007</v>
      </c>
      <c r="N138" s="284"/>
      <c r="O138" s="286">
        <f>M138+H138</f>
        <v>10232.700000000001</v>
      </c>
      <c r="P138" s="340"/>
    </row>
    <row r="139" spans="1:16" ht="13.5">
      <c r="A139" s="339"/>
      <c r="B139" s="293" t="s">
        <v>1514</v>
      </c>
      <c r="C139" s="282" t="s">
        <v>1510</v>
      </c>
      <c r="D139" s="280" t="s">
        <v>79</v>
      </c>
      <c r="E139" s="283" t="s">
        <v>159</v>
      </c>
      <c r="F139" s="289">
        <v>1.5</v>
      </c>
      <c r="G139" s="285">
        <f>I6</f>
        <v>1000</v>
      </c>
      <c r="H139" s="284">
        <f>F139*G139</f>
        <v>1500</v>
      </c>
      <c r="I139" s="283" t="s">
        <v>163</v>
      </c>
      <c r="J139" s="280" t="s">
        <v>79</v>
      </c>
      <c r="K139" s="289">
        <v>1.1000000000000001</v>
      </c>
      <c r="L139" s="285">
        <f>L8</f>
        <v>1550</v>
      </c>
      <c r="M139" s="284">
        <f>K139*L139</f>
        <v>1705.0000000000002</v>
      </c>
      <c r="N139" s="284"/>
      <c r="O139" s="286"/>
      <c r="P139" s="340"/>
    </row>
    <row r="140" spans="1:16" ht="13.5">
      <c r="A140" s="339"/>
      <c r="B140" s="281"/>
      <c r="C140" s="282"/>
      <c r="D140" s="280"/>
      <c r="E140" s="283" t="s">
        <v>156</v>
      </c>
      <c r="F140" s="289">
        <v>5</v>
      </c>
      <c r="G140" s="285">
        <f>O6</f>
        <v>640</v>
      </c>
      <c r="H140" s="284">
        <f>F140*G140</f>
        <v>3200</v>
      </c>
      <c r="I140" s="283" t="s">
        <v>160</v>
      </c>
      <c r="J140" s="280" t="s">
        <v>79</v>
      </c>
      <c r="K140" s="289">
        <v>0.47</v>
      </c>
      <c r="L140" s="285">
        <f>I8</f>
        <v>7300</v>
      </c>
      <c r="M140" s="284">
        <f>K140*L140</f>
        <v>3431</v>
      </c>
      <c r="N140" s="284"/>
      <c r="O140" s="286"/>
      <c r="P140" s="340"/>
    </row>
    <row r="141" spans="1:16" ht="13.5">
      <c r="A141" s="339"/>
      <c r="B141" s="281"/>
      <c r="C141" s="282"/>
      <c r="D141" s="280"/>
      <c r="E141" s="283"/>
      <c r="F141" s="289"/>
      <c r="G141" s="288"/>
      <c r="H141" s="284"/>
      <c r="I141" s="283" t="s">
        <v>161</v>
      </c>
      <c r="J141" s="280" t="s">
        <v>162</v>
      </c>
      <c r="K141" s="289">
        <v>2.12</v>
      </c>
      <c r="L141" s="285">
        <f>I7</f>
        <v>1085</v>
      </c>
      <c r="M141" s="284">
        <f>K141*L141</f>
        <v>2300.2000000000003</v>
      </c>
      <c r="N141" s="284"/>
      <c r="O141" s="286"/>
      <c r="P141" s="340"/>
    </row>
    <row r="142" spans="1:16" ht="13.5">
      <c r="A142" s="339"/>
      <c r="B142" s="281"/>
      <c r="C142" s="282"/>
      <c r="D142" s="280"/>
      <c r="E142" s="283"/>
      <c r="F142" s="289"/>
      <c r="G142" s="288"/>
      <c r="H142" s="284">
        <f>SUM(H139:H141)</f>
        <v>4700</v>
      </c>
      <c r="I142" s="283"/>
      <c r="J142" s="280"/>
      <c r="K142" s="289"/>
      <c r="L142" s="285"/>
      <c r="M142" s="284">
        <f>SUM(M139:M141)</f>
        <v>7436.2000000000007</v>
      </c>
      <c r="N142" s="284"/>
      <c r="O142" s="302">
        <f>H142+M142</f>
        <v>12136.2</v>
      </c>
      <c r="P142" s="340"/>
    </row>
    <row r="143" spans="1:16" ht="13.5">
      <c r="A143" s="339"/>
      <c r="B143" s="303">
        <v>2</v>
      </c>
      <c r="C143" s="304" t="s">
        <v>1516</v>
      </c>
      <c r="D143" s="280"/>
      <c r="E143" s="283"/>
      <c r="F143" s="289"/>
      <c r="G143" s="288"/>
      <c r="H143" s="284"/>
      <c r="I143" s="283"/>
      <c r="J143" s="280"/>
      <c r="K143" s="289"/>
      <c r="L143" s="285"/>
      <c r="M143" s="284"/>
      <c r="N143" s="284"/>
      <c r="O143" s="286"/>
      <c r="P143" s="340"/>
    </row>
    <row r="144" spans="1:16" ht="13.5">
      <c r="A144" s="341"/>
      <c r="B144" s="279">
        <v>1</v>
      </c>
      <c r="C144" s="282" t="s">
        <v>1601</v>
      </c>
      <c r="D144" s="280" t="s">
        <v>79</v>
      </c>
      <c r="E144" s="283" t="s">
        <v>159</v>
      </c>
      <c r="F144" s="289">
        <v>1</v>
      </c>
      <c r="G144" s="285">
        <f>I6</f>
        <v>1000</v>
      </c>
      <c r="H144" s="284">
        <f>G144*F144</f>
        <v>1000</v>
      </c>
      <c r="I144" s="283" t="s">
        <v>163</v>
      </c>
      <c r="J144" s="280" t="s">
        <v>79</v>
      </c>
      <c r="K144" s="289">
        <v>1.1000000000000001</v>
      </c>
      <c r="L144" s="285">
        <f>L8</f>
        <v>1550</v>
      </c>
      <c r="M144" s="284">
        <f>L144*K144</f>
        <v>1705.0000000000002</v>
      </c>
      <c r="N144" s="284"/>
      <c r="O144" s="286"/>
      <c r="P144" s="340"/>
    </row>
    <row r="145" spans="1:16" ht="13.5">
      <c r="A145" s="339"/>
      <c r="B145" s="279"/>
      <c r="C145" s="282"/>
      <c r="D145" s="280"/>
      <c r="E145" s="283" t="s">
        <v>156</v>
      </c>
      <c r="F145" s="289">
        <v>2</v>
      </c>
      <c r="G145" s="285">
        <f>O6</f>
        <v>640</v>
      </c>
      <c r="H145" s="284">
        <f>G145*F145</f>
        <v>1280</v>
      </c>
      <c r="I145" s="283"/>
      <c r="J145" s="280"/>
      <c r="K145" s="289"/>
      <c r="L145" s="285"/>
      <c r="M145" s="284"/>
      <c r="N145" s="284"/>
      <c r="O145" s="286"/>
      <c r="P145" s="340"/>
    </row>
    <row r="146" spans="1:16" ht="13.5">
      <c r="A146" s="339"/>
      <c r="B146" s="279"/>
      <c r="C146" s="282"/>
      <c r="D146" s="280"/>
      <c r="E146" s="283"/>
      <c r="F146" s="289"/>
      <c r="G146" s="288"/>
      <c r="H146" s="284">
        <f>SUM(H144:H145)</f>
        <v>2280</v>
      </c>
      <c r="I146" s="283"/>
      <c r="J146" s="280"/>
      <c r="K146" s="289"/>
      <c r="L146" s="285"/>
      <c r="M146" s="284">
        <f>SUM(M144:M145)</f>
        <v>1705.0000000000002</v>
      </c>
      <c r="N146" s="284"/>
      <c r="O146" s="286">
        <f>M146+H146</f>
        <v>3985</v>
      </c>
      <c r="P146" s="340"/>
    </row>
    <row r="147" spans="1:16" ht="13.5">
      <c r="A147" s="339"/>
      <c r="B147" s="305">
        <v>1</v>
      </c>
      <c r="C147" s="282" t="s">
        <v>1601</v>
      </c>
      <c r="D147" s="280" t="s">
        <v>79</v>
      </c>
      <c r="E147" s="283" t="s">
        <v>159</v>
      </c>
      <c r="F147" s="289">
        <v>1</v>
      </c>
      <c r="G147" s="285">
        <f>I6</f>
        <v>1000</v>
      </c>
      <c r="H147" s="284">
        <f>G147*F147</f>
        <v>1000</v>
      </c>
      <c r="I147" s="283" t="s">
        <v>163</v>
      </c>
      <c r="J147" s="280" t="s">
        <v>79</v>
      </c>
      <c r="K147" s="289">
        <v>1.1000000000000001</v>
      </c>
      <c r="L147" s="285">
        <f>O8</f>
        <v>1820</v>
      </c>
      <c r="M147" s="284">
        <f>L147*K147</f>
        <v>2002.0000000000002</v>
      </c>
      <c r="N147" s="284"/>
      <c r="O147" s="286"/>
      <c r="P147" s="340"/>
    </row>
    <row r="148" spans="1:16" ht="13.5">
      <c r="A148" s="339"/>
      <c r="B148" s="279"/>
      <c r="C148" s="282"/>
      <c r="D148" s="280"/>
      <c r="E148" s="283" t="s">
        <v>156</v>
      </c>
      <c r="F148" s="289">
        <v>2</v>
      </c>
      <c r="G148" s="285">
        <f>O6</f>
        <v>640</v>
      </c>
      <c r="H148" s="284">
        <f>G148*F148</f>
        <v>1280</v>
      </c>
      <c r="I148" s="283"/>
      <c r="J148" s="280"/>
      <c r="K148" s="289"/>
      <c r="L148" s="285"/>
      <c r="M148" s="284"/>
      <c r="N148" s="284"/>
      <c r="O148" s="286"/>
      <c r="P148" s="340"/>
    </row>
    <row r="149" spans="1:16" ht="13.5">
      <c r="A149" s="339"/>
      <c r="B149" s="279"/>
      <c r="C149" s="282"/>
      <c r="D149" s="280"/>
      <c r="E149" s="283"/>
      <c r="F149" s="289"/>
      <c r="G149" s="288"/>
      <c r="H149" s="284">
        <f>SUM(H147:H148)</f>
        <v>2280</v>
      </c>
      <c r="I149" s="283"/>
      <c r="J149" s="280"/>
      <c r="K149" s="289"/>
      <c r="L149" s="285"/>
      <c r="M149" s="284">
        <f>SUM(M147:M148)</f>
        <v>2002.0000000000002</v>
      </c>
      <c r="N149" s="284"/>
      <c r="O149" s="286">
        <f>M149+H149</f>
        <v>4282</v>
      </c>
      <c r="P149" s="340"/>
    </row>
    <row r="150" spans="1:16" ht="13.5">
      <c r="A150" s="339"/>
      <c r="B150" s="279">
        <v>2</v>
      </c>
      <c r="C150" s="282" t="s">
        <v>1602</v>
      </c>
      <c r="D150" s="280" t="s">
        <v>79</v>
      </c>
      <c r="E150" s="283" t="s">
        <v>159</v>
      </c>
      <c r="F150" s="289">
        <v>1</v>
      </c>
      <c r="G150" s="285">
        <f>I6</f>
        <v>1000</v>
      </c>
      <c r="H150" s="284">
        <f>F150*G150</f>
        <v>1000</v>
      </c>
      <c r="I150" s="283" t="s">
        <v>163</v>
      </c>
      <c r="J150" s="280" t="s">
        <v>79</v>
      </c>
      <c r="K150" s="289">
        <v>1.1000000000000001</v>
      </c>
      <c r="L150" s="285">
        <f>L8</f>
        <v>1550</v>
      </c>
      <c r="M150" s="284">
        <f>L150*K150</f>
        <v>1705.0000000000002</v>
      </c>
      <c r="N150" s="284"/>
      <c r="O150" s="286"/>
      <c r="P150" s="340"/>
    </row>
    <row r="151" spans="1:16" ht="13.5">
      <c r="A151" s="339"/>
      <c r="B151" s="279"/>
      <c r="C151" s="282"/>
      <c r="D151" s="280"/>
      <c r="E151" s="283" t="s">
        <v>156</v>
      </c>
      <c r="F151" s="289">
        <v>2.25</v>
      </c>
      <c r="G151" s="285">
        <f>O6</f>
        <v>640</v>
      </c>
      <c r="H151" s="284">
        <f>F151*G151</f>
        <v>1440</v>
      </c>
      <c r="I151" s="283" t="s">
        <v>164</v>
      </c>
      <c r="J151" s="280" t="s">
        <v>79</v>
      </c>
      <c r="K151" s="289">
        <v>0.42</v>
      </c>
      <c r="L151" s="285">
        <f>Output_1!D31</f>
        <v>113.2</v>
      </c>
      <c r="M151" s="284">
        <f>L151*K151</f>
        <v>47.543999999999997</v>
      </c>
      <c r="N151" s="284"/>
      <c r="O151" s="286"/>
      <c r="P151" s="340"/>
    </row>
    <row r="152" spans="1:16" ht="13.5">
      <c r="A152" s="339"/>
      <c r="B152" s="279"/>
      <c r="C152" s="282"/>
      <c r="D152" s="280"/>
      <c r="E152" s="283"/>
      <c r="F152" s="289"/>
      <c r="G152" s="288"/>
      <c r="H152" s="284">
        <f>SUM(H150:H151)</f>
        <v>2440</v>
      </c>
      <c r="I152" s="283"/>
      <c r="J152" s="280"/>
      <c r="K152" s="289"/>
      <c r="L152" s="285"/>
      <c r="M152" s="284">
        <f>SUM(M150:M151)</f>
        <v>1752.5440000000003</v>
      </c>
      <c r="N152" s="284"/>
      <c r="O152" s="286">
        <f>M152+H152</f>
        <v>4192.5439999999999</v>
      </c>
      <c r="P152" s="340"/>
    </row>
    <row r="153" spans="1:16" ht="13.5">
      <c r="A153" s="339"/>
      <c r="B153" s="305">
        <v>2</v>
      </c>
      <c r="C153" s="282" t="s">
        <v>1602</v>
      </c>
      <c r="D153" s="280" t="s">
        <v>79</v>
      </c>
      <c r="E153" s="283" t="s">
        <v>159</v>
      </c>
      <c r="F153" s="289">
        <v>1</v>
      </c>
      <c r="G153" s="285">
        <f>I6</f>
        <v>1000</v>
      </c>
      <c r="H153" s="284">
        <f>F153*G153</f>
        <v>1000</v>
      </c>
      <c r="I153" s="283" t="s">
        <v>163</v>
      </c>
      <c r="J153" s="280" t="s">
        <v>79</v>
      </c>
      <c r="K153" s="289">
        <v>1.1000000000000001</v>
      </c>
      <c r="L153" s="285">
        <f>O8</f>
        <v>1820</v>
      </c>
      <c r="M153" s="284">
        <f>L153*K153</f>
        <v>2002.0000000000002</v>
      </c>
      <c r="N153" s="284"/>
      <c r="O153" s="286"/>
      <c r="P153" s="340"/>
    </row>
    <row r="154" spans="1:16" ht="13.5">
      <c r="A154" s="339"/>
      <c r="B154" s="279"/>
      <c r="C154" s="282"/>
      <c r="D154" s="280"/>
      <c r="E154" s="283" t="s">
        <v>156</v>
      </c>
      <c r="F154" s="289">
        <v>2.25</v>
      </c>
      <c r="G154" s="285">
        <f>O6</f>
        <v>640</v>
      </c>
      <c r="H154" s="284">
        <f>F154*G154</f>
        <v>1440</v>
      </c>
      <c r="I154" s="283" t="s">
        <v>164</v>
      </c>
      <c r="J154" s="280" t="s">
        <v>79</v>
      </c>
      <c r="K154" s="289">
        <v>0.42</v>
      </c>
      <c r="L154" s="285">
        <f>Output_1!D31</f>
        <v>113.2</v>
      </c>
      <c r="M154" s="284">
        <f>L154*K154</f>
        <v>47.543999999999997</v>
      </c>
      <c r="N154" s="284"/>
      <c r="O154" s="286"/>
      <c r="P154" s="340"/>
    </row>
    <row r="155" spans="1:16" ht="13.5">
      <c r="A155" s="339"/>
      <c r="B155" s="279"/>
      <c r="C155" s="282"/>
      <c r="D155" s="280"/>
      <c r="E155" s="283"/>
      <c r="F155" s="289"/>
      <c r="G155" s="288"/>
      <c r="H155" s="284">
        <f>SUM(H153:H154)</f>
        <v>2440</v>
      </c>
      <c r="I155" s="283"/>
      <c r="J155" s="280"/>
      <c r="K155" s="289"/>
      <c r="L155" s="285"/>
      <c r="M155" s="284">
        <f>SUM(M153:M154)</f>
        <v>2049.5440000000003</v>
      </c>
      <c r="N155" s="284"/>
      <c r="O155" s="286">
        <f>M155+H155</f>
        <v>4489.5439999999999</v>
      </c>
      <c r="P155" s="340"/>
    </row>
    <row r="156" spans="1:16" ht="13.5">
      <c r="A156" s="339"/>
      <c r="B156" s="279">
        <v>4</v>
      </c>
      <c r="C156" s="282" t="s">
        <v>1603</v>
      </c>
      <c r="D156" s="280" t="s">
        <v>79</v>
      </c>
      <c r="E156" s="283" t="s">
        <v>159</v>
      </c>
      <c r="F156" s="289">
        <v>0.3</v>
      </c>
      <c r="G156" s="285">
        <f>I6</f>
        <v>1000</v>
      </c>
      <c r="H156" s="284">
        <f>F156*G156</f>
        <v>300</v>
      </c>
      <c r="I156" s="283" t="s">
        <v>163</v>
      </c>
      <c r="J156" s="280" t="s">
        <v>79</v>
      </c>
      <c r="K156" s="289">
        <v>1.1000000000000001</v>
      </c>
      <c r="L156" s="285">
        <f>L8</f>
        <v>1550</v>
      </c>
      <c r="M156" s="284">
        <f>L156*K156</f>
        <v>1705.0000000000002</v>
      </c>
      <c r="N156" s="284"/>
      <c r="O156" s="286"/>
      <c r="P156" s="340"/>
    </row>
    <row r="157" spans="1:16" ht="13.5">
      <c r="A157" s="339"/>
      <c r="B157" s="279"/>
      <c r="C157" s="282"/>
      <c r="D157" s="280"/>
      <c r="E157" s="283" t="s">
        <v>156</v>
      </c>
      <c r="F157" s="289">
        <v>1.2</v>
      </c>
      <c r="G157" s="285">
        <f>O6</f>
        <v>640</v>
      </c>
      <c r="H157" s="284">
        <f>F157*G157</f>
        <v>768</v>
      </c>
      <c r="I157" s="283"/>
      <c r="J157" s="280"/>
      <c r="K157" s="289"/>
      <c r="L157" s="285"/>
      <c r="M157" s="284"/>
      <c r="N157" s="284"/>
      <c r="O157" s="286"/>
      <c r="P157" s="340"/>
    </row>
    <row r="158" spans="1:16" ht="13.5">
      <c r="A158" s="339"/>
      <c r="B158" s="279"/>
      <c r="C158" s="282"/>
      <c r="D158" s="280"/>
      <c r="E158" s="283"/>
      <c r="F158" s="289"/>
      <c r="G158" s="288"/>
      <c r="H158" s="284">
        <f>SUM(H156:H157)</f>
        <v>1068</v>
      </c>
      <c r="I158" s="283"/>
      <c r="J158" s="280"/>
      <c r="K158" s="289"/>
      <c r="L158" s="285"/>
      <c r="M158" s="284">
        <f>SUM(M156:M157)</f>
        <v>1705.0000000000002</v>
      </c>
      <c r="N158" s="284"/>
      <c r="O158" s="286">
        <f>M158+H158</f>
        <v>2773</v>
      </c>
      <c r="P158" s="340"/>
    </row>
    <row r="159" spans="1:16" ht="13.5">
      <c r="A159" s="339"/>
      <c r="B159" s="305">
        <v>4</v>
      </c>
      <c r="C159" s="282" t="s">
        <v>1604</v>
      </c>
      <c r="D159" s="280" t="s">
        <v>79</v>
      </c>
      <c r="E159" s="283" t="s">
        <v>159</v>
      </c>
      <c r="F159" s="289">
        <v>0.3</v>
      </c>
      <c r="G159" s="285">
        <f>I6</f>
        <v>1000</v>
      </c>
      <c r="H159" s="284">
        <f>F159*G159</f>
        <v>300</v>
      </c>
      <c r="I159" s="283" t="s">
        <v>163</v>
      </c>
      <c r="J159" s="280" t="s">
        <v>79</v>
      </c>
      <c r="K159" s="289">
        <v>1.1000000000000001</v>
      </c>
      <c r="L159" s="285">
        <f>O8</f>
        <v>1820</v>
      </c>
      <c r="M159" s="284">
        <f>L159*K159</f>
        <v>2002.0000000000002</v>
      </c>
      <c r="N159" s="284"/>
      <c r="O159" s="286"/>
      <c r="P159" s="340"/>
    </row>
    <row r="160" spans="1:16" ht="13.5">
      <c r="A160" s="339"/>
      <c r="B160" s="279"/>
      <c r="C160" s="282"/>
      <c r="D160" s="280"/>
      <c r="E160" s="283" t="s">
        <v>156</v>
      </c>
      <c r="F160" s="289">
        <v>1.2</v>
      </c>
      <c r="G160" s="285">
        <f>O6</f>
        <v>640</v>
      </c>
      <c r="H160" s="284">
        <f>F160*G160</f>
        <v>768</v>
      </c>
      <c r="I160" s="283"/>
      <c r="J160" s="280"/>
      <c r="K160" s="289"/>
      <c r="L160" s="285"/>
      <c r="M160" s="284"/>
      <c r="N160" s="284"/>
      <c r="O160" s="286"/>
      <c r="P160" s="340"/>
    </row>
    <row r="161" spans="1:16" ht="13.5">
      <c r="A161" s="339"/>
      <c r="B161" s="281"/>
      <c r="C161" s="282"/>
      <c r="D161" s="280"/>
      <c r="E161" s="283"/>
      <c r="F161" s="289"/>
      <c r="G161" s="288"/>
      <c r="H161" s="284">
        <f>SUM(H159:H160)</f>
        <v>1068</v>
      </c>
      <c r="I161" s="283"/>
      <c r="J161" s="280"/>
      <c r="K161" s="289"/>
      <c r="L161" s="285"/>
      <c r="M161" s="284">
        <f>SUM(M159:M160)</f>
        <v>2002.0000000000002</v>
      </c>
      <c r="N161" s="284"/>
      <c r="O161" s="286">
        <f>M161+H161</f>
        <v>3070</v>
      </c>
      <c r="P161" s="340"/>
    </row>
    <row r="162" spans="1:16" ht="13.5">
      <c r="A162" s="339"/>
      <c r="B162" s="281">
        <v>5</v>
      </c>
      <c r="C162" s="282" t="s">
        <v>1605</v>
      </c>
      <c r="D162" s="280" t="s">
        <v>79</v>
      </c>
      <c r="E162" s="283" t="s">
        <v>156</v>
      </c>
      <c r="F162" s="289">
        <v>1.5</v>
      </c>
      <c r="G162" s="285">
        <f>O6</f>
        <v>640</v>
      </c>
      <c r="H162" s="284">
        <f>F162*G162</f>
        <v>960</v>
      </c>
      <c r="I162" s="283" t="s">
        <v>165</v>
      </c>
      <c r="J162" s="280" t="s">
        <v>79</v>
      </c>
      <c r="K162" s="289">
        <v>1.2</v>
      </c>
      <c r="L162" s="285">
        <f>L8</f>
        <v>1550</v>
      </c>
      <c r="M162" s="284">
        <f>L162*K162</f>
        <v>1860</v>
      </c>
      <c r="N162" s="284"/>
      <c r="O162" s="286">
        <f>M162+H162</f>
        <v>2820</v>
      </c>
      <c r="P162" s="340"/>
    </row>
    <row r="163" spans="1:16" ht="13.5">
      <c r="A163" s="339"/>
      <c r="B163" s="293">
        <v>5</v>
      </c>
      <c r="C163" s="282" t="s">
        <v>1606</v>
      </c>
      <c r="D163" s="280" t="s">
        <v>79</v>
      </c>
      <c r="E163" s="283" t="s">
        <v>156</v>
      </c>
      <c r="F163" s="289">
        <v>1.5</v>
      </c>
      <c r="G163" s="285">
        <f>O6</f>
        <v>640</v>
      </c>
      <c r="H163" s="284">
        <f>F163*G163</f>
        <v>960</v>
      </c>
      <c r="I163" s="283" t="s">
        <v>165</v>
      </c>
      <c r="J163" s="280" t="s">
        <v>79</v>
      </c>
      <c r="K163" s="289">
        <v>1.2</v>
      </c>
      <c r="L163" s="285">
        <f>O8</f>
        <v>1820</v>
      </c>
      <c r="M163" s="284">
        <f>L163*K163</f>
        <v>2184</v>
      </c>
      <c r="N163" s="284"/>
      <c r="O163" s="286">
        <f>M163+H163</f>
        <v>3144</v>
      </c>
      <c r="P163" s="340"/>
    </row>
    <row r="164" spans="1:16" ht="13.5">
      <c r="A164" s="342">
        <v>7</v>
      </c>
      <c r="B164" s="539" t="s">
        <v>1517</v>
      </c>
      <c r="C164" s="539"/>
      <c r="D164" s="539"/>
      <c r="E164" s="539"/>
      <c r="F164" s="289"/>
      <c r="G164" s="285"/>
      <c r="H164" s="284"/>
      <c r="I164" s="283"/>
      <c r="J164" s="280"/>
      <c r="K164" s="289"/>
      <c r="L164" s="285"/>
      <c r="M164" s="284"/>
      <c r="N164" s="284"/>
      <c r="O164" s="286"/>
      <c r="P164" s="340"/>
    </row>
    <row r="165" spans="1:16" ht="27">
      <c r="A165" s="342"/>
      <c r="B165" s="306">
        <v>1</v>
      </c>
      <c r="C165" s="307" t="s">
        <v>1518</v>
      </c>
      <c r="D165" s="493"/>
      <c r="E165" s="493"/>
      <c r="F165" s="289"/>
      <c r="G165" s="285"/>
      <c r="H165" s="284"/>
      <c r="I165" s="283"/>
      <c r="J165" s="280"/>
      <c r="K165" s="289"/>
      <c r="L165" s="285"/>
      <c r="M165" s="284"/>
      <c r="N165" s="284"/>
      <c r="O165" s="286"/>
      <c r="P165" s="340"/>
    </row>
    <row r="166" spans="1:16" ht="13.5">
      <c r="A166" s="339"/>
      <c r="B166" s="281" t="s">
        <v>1456</v>
      </c>
      <c r="C166" s="282" t="s">
        <v>1607</v>
      </c>
      <c r="D166" s="280" t="s">
        <v>79</v>
      </c>
      <c r="E166" s="283" t="s">
        <v>159</v>
      </c>
      <c r="F166" s="289">
        <v>0.3</v>
      </c>
      <c r="G166" s="285">
        <f>I6</f>
        <v>1000</v>
      </c>
      <c r="H166" s="284">
        <f>F166*G166</f>
        <v>300</v>
      </c>
      <c r="I166" s="283" t="s">
        <v>161</v>
      </c>
      <c r="J166" s="280" t="s">
        <v>162</v>
      </c>
      <c r="K166" s="289">
        <v>4.4000000000000004</v>
      </c>
      <c r="L166" s="285">
        <f>I7</f>
        <v>1085</v>
      </c>
      <c r="M166" s="284">
        <f>L166*K166</f>
        <v>4774</v>
      </c>
      <c r="N166" s="284"/>
      <c r="O166" s="286"/>
      <c r="P166" s="340"/>
    </row>
    <row r="167" spans="1:16" ht="13.5">
      <c r="A167" s="339"/>
      <c r="B167" s="281"/>
      <c r="C167" s="282"/>
      <c r="D167" s="280"/>
      <c r="E167" s="283" t="s">
        <v>156</v>
      </c>
      <c r="F167" s="289">
        <v>4</v>
      </c>
      <c r="G167" s="285">
        <f>O6</f>
        <v>640</v>
      </c>
      <c r="H167" s="284">
        <f>F167*G167</f>
        <v>2560</v>
      </c>
      <c r="I167" s="283" t="s">
        <v>166</v>
      </c>
      <c r="J167" s="280" t="s">
        <v>79</v>
      </c>
      <c r="K167" s="289">
        <v>0.94</v>
      </c>
      <c r="L167" s="285">
        <f>I9</f>
        <v>2810</v>
      </c>
      <c r="M167" s="284">
        <f>L167*K167</f>
        <v>2641.3999999999996</v>
      </c>
      <c r="N167" s="284"/>
      <c r="O167" s="286"/>
      <c r="P167" s="340"/>
    </row>
    <row r="168" spans="1:16" ht="13.5">
      <c r="A168" s="339"/>
      <c r="B168" s="281"/>
      <c r="C168" s="282"/>
      <c r="D168" s="280"/>
      <c r="E168" s="283"/>
      <c r="F168" s="289"/>
      <c r="G168" s="288"/>
      <c r="H168" s="284"/>
      <c r="I168" s="283" t="s">
        <v>160</v>
      </c>
      <c r="J168" s="280" t="s">
        <v>79</v>
      </c>
      <c r="K168" s="289">
        <v>0.47</v>
      </c>
      <c r="L168" s="285">
        <f>L7</f>
        <v>3250</v>
      </c>
      <c r="M168" s="284">
        <f>L168*K168</f>
        <v>1527.5</v>
      </c>
      <c r="N168" s="284"/>
      <c r="O168" s="286"/>
      <c r="P168" s="340"/>
    </row>
    <row r="169" spans="1:16" ht="13.5">
      <c r="A169" s="339"/>
      <c r="B169" s="281"/>
      <c r="C169" s="282"/>
      <c r="D169" s="280"/>
      <c r="E169" s="283"/>
      <c r="F169" s="289"/>
      <c r="G169" s="288"/>
      <c r="H169" s="284">
        <f>SUM(H166:H168)</f>
        <v>2860</v>
      </c>
      <c r="I169" s="283"/>
      <c r="J169" s="280"/>
      <c r="K169" s="289"/>
      <c r="L169" s="285"/>
      <c r="M169" s="284">
        <f>SUM(M166:M168)</f>
        <v>8942.9</v>
      </c>
      <c r="N169" s="284"/>
      <c r="O169" s="286">
        <f>M169+H169</f>
        <v>11802.9</v>
      </c>
      <c r="P169" s="340"/>
    </row>
    <row r="170" spans="1:16" ht="13.5">
      <c r="A170" s="339"/>
      <c r="B170" s="293" t="s">
        <v>1456</v>
      </c>
      <c r="C170" s="282" t="s">
        <v>1607</v>
      </c>
      <c r="D170" s="280" t="s">
        <v>79</v>
      </c>
      <c r="E170" s="283" t="s">
        <v>159</v>
      </c>
      <c r="F170" s="289">
        <v>0.3</v>
      </c>
      <c r="G170" s="285">
        <f>I6</f>
        <v>1000</v>
      </c>
      <c r="H170" s="284">
        <f>F170*G170</f>
        <v>300</v>
      </c>
      <c r="I170" s="283" t="s">
        <v>161</v>
      </c>
      <c r="J170" s="280" t="s">
        <v>162</v>
      </c>
      <c r="K170" s="289">
        <v>4.4000000000000004</v>
      </c>
      <c r="L170" s="285">
        <f>I7</f>
        <v>1085</v>
      </c>
      <c r="M170" s="284">
        <f>L170*K170</f>
        <v>4774</v>
      </c>
      <c r="N170" s="284"/>
      <c r="O170" s="286"/>
      <c r="P170" s="340"/>
    </row>
    <row r="171" spans="1:16" ht="13.5">
      <c r="A171" s="339"/>
      <c r="B171" s="281"/>
      <c r="C171" s="282"/>
      <c r="D171" s="280"/>
      <c r="E171" s="283" t="s">
        <v>156</v>
      </c>
      <c r="F171" s="289">
        <v>4</v>
      </c>
      <c r="G171" s="285">
        <f>O6</f>
        <v>640</v>
      </c>
      <c r="H171" s="284">
        <f>F171*G171</f>
        <v>2560</v>
      </c>
      <c r="I171" s="283" t="s">
        <v>166</v>
      </c>
      <c r="J171" s="280" t="s">
        <v>79</v>
      </c>
      <c r="K171" s="289">
        <v>0.94</v>
      </c>
      <c r="L171" s="285">
        <f>I9</f>
        <v>2810</v>
      </c>
      <c r="M171" s="284">
        <f>L171*K171</f>
        <v>2641.3999999999996</v>
      </c>
      <c r="N171" s="284"/>
      <c r="O171" s="286"/>
      <c r="P171" s="340"/>
    </row>
    <row r="172" spans="1:16" ht="13.5">
      <c r="A172" s="339"/>
      <c r="B172" s="281"/>
      <c r="C172" s="282"/>
      <c r="D172" s="280"/>
      <c r="E172" s="283"/>
      <c r="F172" s="289"/>
      <c r="G172" s="288"/>
      <c r="H172" s="284"/>
      <c r="I172" s="283" t="s">
        <v>160</v>
      </c>
      <c r="J172" s="280" t="s">
        <v>79</v>
      </c>
      <c r="K172" s="289">
        <v>0.47</v>
      </c>
      <c r="L172" s="285">
        <f>I8</f>
        <v>7300</v>
      </c>
      <c r="M172" s="284">
        <f>L172*K172</f>
        <v>3431</v>
      </c>
      <c r="N172" s="284"/>
      <c r="O172" s="286"/>
      <c r="P172" s="340"/>
    </row>
    <row r="173" spans="1:16" ht="13.5">
      <c r="A173" s="339"/>
      <c r="B173" s="281"/>
      <c r="C173" s="282"/>
      <c r="D173" s="280"/>
      <c r="E173" s="283"/>
      <c r="F173" s="289"/>
      <c r="G173" s="288"/>
      <c r="H173" s="284">
        <f>SUM(H170:H172)</f>
        <v>2860</v>
      </c>
      <c r="I173" s="283"/>
      <c r="J173" s="280"/>
      <c r="K173" s="289"/>
      <c r="L173" s="285"/>
      <c r="M173" s="284">
        <f>SUM(M170:M172)</f>
        <v>10846.4</v>
      </c>
      <c r="N173" s="284"/>
      <c r="O173" s="286">
        <f>M173+H173</f>
        <v>13706.4</v>
      </c>
      <c r="P173" s="340"/>
    </row>
    <row r="174" spans="1:16" ht="13.5">
      <c r="A174" s="339"/>
      <c r="B174" s="281" t="s">
        <v>1457</v>
      </c>
      <c r="C174" s="282" t="s">
        <v>1608</v>
      </c>
      <c r="D174" s="280" t="s">
        <v>79</v>
      </c>
      <c r="E174" s="283" t="s">
        <v>159</v>
      </c>
      <c r="F174" s="289">
        <v>0.3</v>
      </c>
      <c r="G174" s="285">
        <f>I6</f>
        <v>1000</v>
      </c>
      <c r="H174" s="284">
        <f>F174*G174</f>
        <v>300</v>
      </c>
      <c r="I174" s="283" t="s">
        <v>161</v>
      </c>
      <c r="J174" s="280" t="s">
        <v>162</v>
      </c>
      <c r="K174" s="289">
        <v>6.4</v>
      </c>
      <c r="L174" s="285">
        <f>I7</f>
        <v>1085</v>
      </c>
      <c r="M174" s="284">
        <f>L174*K174</f>
        <v>6944</v>
      </c>
      <c r="N174" s="284"/>
      <c r="O174" s="286"/>
      <c r="P174" s="340"/>
    </row>
    <row r="175" spans="1:16" ht="13.5">
      <c r="A175" s="339"/>
      <c r="B175" s="281"/>
      <c r="C175" s="282"/>
      <c r="D175" s="280"/>
      <c r="E175" s="283" t="s">
        <v>156</v>
      </c>
      <c r="F175" s="289">
        <v>4</v>
      </c>
      <c r="G175" s="285">
        <f>O6</f>
        <v>640</v>
      </c>
      <c r="H175" s="284">
        <f>F175*G175</f>
        <v>2560</v>
      </c>
      <c r="I175" s="283" t="s">
        <v>166</v>
      </c>
      <c r="J175" s="280" t="s">
        <v>79</v>
      </c>
      <c r="K175" s="289">
        <v>0.89</v>
      </c>
      <c r="L175" s="285">
        <f>I9</f>
        <v>2810</v>
      </c>
      <c r="M175" s="284">
        <f>L175*K175</f>
        <v>2500.9</v>
      </c>
      <c r="N175" s="284"/>
      <c r="O175" s="286"/>
      <c r="P175" s="340"/>
    </row>
    <row r="176" spans="1:16" ht="13.5">
      <c r="A176" s="339"/>
      <c r="B176" s="281"/>
      <c r="C176" s="282"/>
      <c r="D176" s="280"/>
      <c r="E176" s="283"/>
      <c r="F176" s="289"/>
      <c r="G176" s="288"/>
      <c r="H176" s="284"/>
      <c r="I176" s="283" t="s">
        <v>160</v>
      </c>
      <c r="J176" s="280" t="s">
        <v>79</v>
      </c>
      <c r="K176" s="289">
        <v>0.44500000000000001</v>
      </c>
      <c r="L176" s="285">
        <f>L7</f>
        <v>3250</v>
      </c>
      <c r="M176" s="284">
        <f>L176*K176</f>
        <v>1446.25</v>
      </c>
      <c r="N176" s="284"/>
      <c r="O176" s="286"/>
      <c r="P176" s="340"/>
    </row>
    <row r="177" spans="1:16" ht="13.5">
      <c r="A177" s="339"/>
      <c r="B177" s="281"/>
      <c r="C177" s="282"/>
      <c r="D177" s="280"/>
      <c r="E177" s="283"/>
      <c r="F177" s="289"/>
      <c r="G177" s="288"/>
      <c r="H177" s="284">
        <f>SUM(H174:H176)</f>
        <v>2860</v>
      </c>
      <c r="I177" s="283"/>
      <c r="J177" s="280"/>
      <c r="K177" s="289"/>
      <c r="L177" s="285"/>
      <c r="M177" s="284">
        <f>SUM(M174:M176)</f>
        <v>10891.15</v>
      </c>
      <c r="N177" s="284"/>
      <c r="O177" s="286">
        <f>M177+H177</f>
        <v>13751.15</v>
      </c>
      <c r="P177" s="340"/>
    </row>
    <row r="178" spans="1:16" ht="13.5">
      <c r="A178" s="339"/>
      <c r="B178" s="293" t="s">
        <v>1457</v>
      </c>
      <c r="C178" s="282" t="s">
        <v>1608</v>
      </c>
      <c r="D178" s="280" t="s">
        <v>79</v>
      </c>
      <c r="E178" s="283" t="s">
        <v>159</v>
      </c>
      <c r="F178" s="289">
        <v>0.3</v>
      </c>
      <c r="G178" s="285">
        <f>I6</f>
        <v>1000</v>
      </c>
      <c r="H178" s="284">
        <f>F178*G178</f>
        <v>300</v>
      </c>
      <c r="I178" s="283" t="s">
        <v>161</v>
      </c>
      <c r="J178" s="280" t="s">
        <v>162</v>
      </c>
      <c r="K178" s="289">
        <v>6.4</v>
      </c>
      <c r="L178" s="285">
        <f>I7</f>
        <v>1085</v>
      </c>
      <c r="M178" s="284">
        <f>L178*K178</f>
        <v>6944</v>
      </c>
      <c r="N178" s="284"/>
      <c r="O178" s="286"/>
      <c r="P178" s="340"/>
    </row>
    <row r="179" spans="1:16" ht="13.5">
      <c r="A179" s="339"/>
      <c r="B179" s="281"/>
      <c r="C179" s="282"/>
      <c r="D179" s="280"/>
      <c r="E179" s="283" t="s">
        <v>156</v>
      </c>
      <c r="F179" s="289">
        <v>4</v>
      </c>
      <c r="G179" s="285">
        <f>O6</f>
        <v>640</v>
      </c>
      <c r="H179" s="284">
        <f>F179*G179</f>
        <v>2560</v>
      </c>
      <c r="I179" s="283" t="s">
        <v>166</v>
      </c>
      <c r="J179" s="280" t="s">
        <v>79</v>
      </c>
      <c r="K179" s="289">
        <v>0.89</v>
      </c>
      <c r="L179" s="285">
        <f>I9</f>
        <v>2810</v>
      </c>
      <c r="M179" s="284">
        <f>L179*K179</f>
        <v>2500.9</v>
      </c>
      <c r="N179" s="284"/>
      <c r="O179" s="286"/>
      <c r="P179" s="340"/>
    </row>
    <row r="180" spans="1:16" ht="13.5">
      <c r="A180" s="339"/>
      <c r="B180" s="281"/>
      <c r="C180" s="282"/>
      <c r="D180" s="280"/>
      <c r="E180" s="283"/>
      <c r="F180" s="289"/>
      <c r="G180" s="288"/>
      <c r="H180" s="284"/>
      <c r="I180" s="283" t="s">
        <v>160</v>
      </c>
      <c r="J180" s="280" t="s">
        <v>79</v>
      </c>
      <c r="K180" s="289">
        <v>0.44500000000000001</v>
      </c>
      <c r="L180" s="285">
        <f>I8</f>
        <v>7300</v>
      </c>
      <c r="M180" s="284">
        <f>L180*K180</f>
        <v>3248.5</v>
      </c>
      <c r="N180" s="284"/>
      <c r="O180" s="286"/>
      <c r="P180" s="340"/>
    </row>
    <row r="181" spans="1:16" ht="13.5">
      <c r="A181" s="339"/>
      <c r="B181" s="281"/>
      <c r="C181" s="282"/>
      <c r="D181" s="280"/>
      <c r="E181" s="283"/>
      <c r="F181" s="289"/>
      <c r="G181" s="288"/>
      <c r="H181" s="284">
        <f>SUM(H178:H180)</f>
        <v>2860</v>
      </c>
      <c r="I181" s="283"/>
      <c r="J181" s="280"/>
      <c r="K181" s="289"/>
      <c r="L181" s="285"/>
      <c r="M181" s="284">
        <f>SUM(M178:M180)</f>
        <v>12693.4</v>
      </c>
      <c r="N181" s="284"/>
      <c r="O181" s="286">
        <f>M181+H181</f>
        <v>15553.4</v>
      </c>
      <c r="P181" s="340"/>
    </row>
    <row r="182" spans="1:16" ht="27">
      <c r="A182" s="339"/>
      <c r="B182" s="306">
        <v>2</v>
      </c>
      <c r="C182" s="307" t="s">
        <v>1519</v>
      </c>
      <c r="D182" s="280"/>
      <c r="E182" s="283"/>
      <c r="F182" s="289"/>
      <c r="G182" s="288"/>
      <c r="H182" s="284"/>
      <c r="I182" s="283"/>
      <c r="J182" s="280"/>
      <c r="K182" s="289"/>
      <c r="L182" s="285"/>
      <c r="M182" s="284"/>
      <c r="N182" s="284"/>
      <c r="O182" s="286"/>
      <c r="P182" s="340"/>
    </row>
    <row r="183" spans="1:16" ht="13.5">
      <c r="A183" s="339"/>
      <c r="B183" s="281" t="s">
        <v>1456</v>
      </c>
      <c r="C183" s="282" t="s">
        <v>1609</v>
      </c>
      <c r="D183" s="280" t="s">
        <v>79</v>
      </c>
      <c r="E183" s="283" t="s">
        <v>159</v>
      </c>
      <c r="F183" s="289">
        <v>1</v>
      </c>
      <c r="G183" s="285">
        <f>I6</f>
        <v>1000</v>
      </c>
      <c r="H183" s="284">
        <f>F183*G183</f>
        <v>1000</v>
      </c>
      <c r="I183" s="283" t="s">
        <v>161</v>
      </c>
      <c r="J183" s="280" t="s">
        <v>162</v>
      </c>
      <c r="K183" s="289">
        <v>2.6</v>
      </c>
      <c r="L183" s="285">
        <f>I7</f>
        <v>1085</v>
      </c>
      <c r="M183" s="284">
        <f>L183*K183</f>
        <v>2821</v>
      </c>
      <c r="N183" s="284"/>
      <c r="O183" s="286"/>
      <c r="P183" s="340"/>
    </row>
    <row r="184" spans="1:16" ht="13.5">
      <c r="A184" s="339"/>
      <c r="B184" s="281"/>
      <c r="C184" s="282"/>
      <c r="D184" s="280"/>
      <c r="E184" s="283" t="s">
        <v>156</v>
      </c>
      <c r="F184" s="289">
        <v>4</v>
      </c>
      <c r="G184" s="285">
        <f>O6</f>
        <v>640</v>
      </c>
      <c r="H184" s="284">
        <f>F184*G184</f>
        <v>2560</v>
      </c>
      <c r="I184" s="283" t="s">
        <v>166</v>
      </c>
      <c r="J184" s="280" t="s">
        <v>79</v>
      </c>
      <c r="K184" s="289">
        <v>0.89</v>
      </c>
      <c r="L184" s="285">
        <f>I9</f>
        <v>2810</v>
      </c>
      <c r="M184" s="284">
        <f>L184*K184</f>
        <v>2500.9</v>
      </c>
      <c r="N184" s="284"/>
      <c r="O184" s="286"/>
      <c r="P184" s="340"/>
    </row>
    <row r="185" spans="1:16" ht="13.5">
      <c r="A185" s="339"/>
      <c r="B185" s="281"/>
      <c r="C185" s="282"/>
      <c r="D185" s="280"/>
      <c r="E185" s="283"/>
      <c r="F185" s="289"/>
      <c r="G185" s="288"/>
      <c r="H185" s="284"/>
      <c r="I185" s="283" t="s">
        <v>160</v>
      </c>
      <c r="J185" s="280" t="s">
        <v>79</v>
      </c>
      <c r="K185" s="289">
        <v>0.47</v>
      </c>
      <c r="L185" s="285">
        <f>L7</f>
        <v>3250</v>
      </c>
      <c r="M185" s="284">
        <f>L185*K185</f>
        <v>1527.5</v>
      </c>
      <c r="N185" s="284"/>
      <c r="O185" s="286"/>
      <c r="P185" s="340"/>
    </row>
    <row r="186" spans="1:16" ht="13.5">
      <c r="A186" s="339"/>
      <c r="B186" s="281"/>
      <c r="C186" s="282"/>
      <c r="D186" s="280"/>
      <c r="E186" s="283"/>
      <c r="F186" s="289"/>
      <c r="G186" s="288"/>
      <c r="H186" s="284">
        <f>SUM(H183:H185)</f>
        <v>3560</v>
      </c>
      <c r="I186" s="283"/>
      <c r="J186" s="280"/>
      <c r="K186" s="289"/>
      <c r="L186" s="285"/>
      <c r="M186" s="284">
        <f>SUM(M183:M185)</f>
        <v>6849.4</v>
      </c>
      <c r="N186" s="284"/>
      <c r="O186" s="286">
        <f>M186+H186</f>
        <v>10409.4</v>
      </c>
      <c r="P186" s="340"/>
    </row>
    <row r="187" spans="1:16" ht="13.5">
      <c r="A187" s="339"/>
      <c r="B187" s="293" t="s">
        <v>1456</v>
      </c>
      <c r="C187" s="282" t="s">
        <v>1609</v>
      </c>
      <c r="D187" s="280" t="s">
        <v>79</v>
      </c>
      <c r="E187" s="283" t="s">
        <v>159</v>
      </c>
      <c r="F187" s="289">
        <v>1</v>
      </c>
      <c r="G187" s="285">
        <f>I6</f>
        <v>1000</v>
      </c>
      <c r="H187" s="284">
        <f>F187*G187</f>
        <v>1000</v>
      </c>
      <c r="I187" s="283" t="s">
        <v>161</v>
      </c>
      <c r="J187" s="280" t="s">
        <v>162</v>
      </c>
      <c r="K187" s="289">
        <v>2.6</v>
      </c>
      <c r="L187" s="285">
        <f>I7</f>
        <v>1085</v>
      </c>
      <c r="M187" s="284">
        <f>L187*K187</f>
        <v>2821</v>
      </c>
      <c r="N187" s="284"/>
      <c r="O187" s="286"/>
      <c r="P187" s="340"/>
    </row>
    <row r="188" spans="1:16" ht="13.5">
      <c r="A188" s="339"/>
      <c r="B188" s="281"/>
      <c r="C188" s="282"/>
      <c r="D188" s="280"/>
      <c r="E188" s="283" t="s">
        <v>156</v>
      </c>
      <c r="F188" s="289">
        <v>4</v>
      </c>
      <c r="G188" s="285">
        <f>O6</f>
        <v>640</v>
      </c>
      <c r="H188" s="284">
        <f>F188*G188</f>
        <v>2560</v>
      </c>
      <c r="I188" s="283" t="s">
        <v>166</v>
      </c>
      <c r="J188" s="280" t="s">
        <v>79</v>
      </c>
      <c r="K188" s="289">
        <v>0.89</v>
      </c>
      <c r="L188" s="285">
        <f>I9</f>
        <v>2810</v>
      </c>
      <c r="M188" s="284">
        <f>L188*K188</f>
        <v>2500.9</v>
      </c>
      <c r="N188" s="284"/>
      <c r="O188" s="286"/>
      <c r="P188" s="340"/>
    </row>
    <row r="189" spans="1:16" ht="13.5">
      <c r="A189" s="339"/>
      <c r="B189" s="281"/>
      <c r="C189" s="282"/>
      <c r="D189" s="280"/>
      <c r="E189" s="283"/>
      <c r="F189" s="289"/>
      <c r="G189" s="288"/>
      <c r="H189" s="284"/>
      <c r="I189" s="283" t="s">
        <v>160</v>
      </c>
      <c r="J189" s="280" t="s">
        <v>79</v>
      </c>
      <c r="K189" s="289">
        <v>0.47</v>
      </c>
      <c r="L189" s="285">
        <f>I8</f>
        <v>7300</v>
      </c>
      <c r="M189" s="284">
        <f>L189*K189</f>
        <v>3431</v>
      </c>
      <c r="N189" s="284"/>
      <c r="O189" s="286"/>
      <c r="P189" s="340"/>
    </row>
    <row r="190" spans="1:16" ht="13.5">
      <c r="A190" s="339"/>
      <c r="B190" s="281"/>
      <c r="C190" s="282"/>
      <c r="D190" s="280"/>
      <c r="E190" s="283"/>
      <c r="F190" s="289"/>
      <c r="G190" s="288"/>
      <c r="H190" s="284">
        <f>SUM(H187:H189)</f>
        <v>3560</v>
      </c>
      <c r="I190" s="283"/>
      <c r="J190" s="280"/>
      <c r="K190" s="289"/>
      <c r="L190" s="285"/>
      <c r="M190" s="284">
        <f>SUM(M187:M189)</f>
        <v>8752.9</v>
      </c>
      <c r="N190" s="284"/>
      <c r="O190" s="286">
        <f>M190+H190</f>
        <v>12312.9</v>
      </c>
      <c r="P190" s="340"/>
    </row>
    <row r="191" spans="1:16" ht="13.5">
      <c r="A191" s="339"/>
      <c r="B191" s="281" t="s">
        <v>1457</v>
      </c>
      <c r="C191" s="282" t="s">
        <v>1610</v>
      </c>
      <c r="D191" s="280" t="s">
        <v>79</v>
      </c>
      <c r="E191" s="283" t="s">
        <v>159</v>
      </c>
      <c r="F191" s="289">
        <v>1</v>
      </c>
      <c r="G191" s="285">
        <f>I6</f>
        <v>1000</v>
      </c>
      <c r="H191" s="284">
        <f>F191*G191</f>
        <v>1000</v>
      </c>
      <c r="I191" s="283" t="s">
        <v>161</v>
      </c>
      <c r="J191" s="280" t="s">
        <v>162</v>
      </c>
      <c r="K191" s="289">
        <v>3.4</v>
      </c>
      <c r="L191" s="285">
        <f>I7</f>
        <v>1085</v>
      </c>
      <c r="M191" s="284">
        <f>L191*K191</f>
        <v>3689</v>
      </c>
      <c r="N191" s="284"/>
      <c r="O191" s="286"/>
      <c r="P191" s="340"/>
    </row>
    <row r="192" spans="1:16" ht="13.5">
      <c r="A192" s="339"/>
      <c r="B192" s="281"/>
      <c r="C192" s="282"/>
      <c r="D192" s="280"/>
      <c r="E192" s="283" t="s">
        <v>156</v>
      </c>
      <c r="F192" s="289">
        <v>4</v>
      </c>
      <c r="G192" s="285">
        <f>O6</f>
        <v>640</v>
      </c>
      <c r="H192" s="284">
        <f>F192*G192</f>
        <v>2560</v>
      </c>
      <c r="I192" s="283" t="s">
        <v>166</v>
      </c>
      <c r="J192" s="280" t="s">
        <v>79</v>
      </c>
      <c r="K192" s="289">
        <v>0.89</v>
      </c>
      <c r="L192" s="285">
        <f>I9</f>
        <v>2810</v>
      </c>
      <c r="M192" s="284">
        <f>L192*K192</f>
        <v>2500.9</v>
      </c>
      <c r="N192" s="284"/>
      <c r="O192" s="286"/>
      <c r="P192" s="340"/>
    </row>
    <row r="193" spans="1:16" ht="13.5">
      <c r="A193" s="339"/>
      <c r="B193" s="281"/>
      <c r="C193" s="282"/>
      <c r="D193" s="280"/>
      <c r="E193" s="283"/>
      <c r="F193" s="289"/>
      <c r="G193" s="288"/>
      <c r="H193" s="284"/>
      <c r="I193" s="283" t="s">
        <v>160</v>
      </c>
      <c r="J193" s="280" t="s">
        <v>79</v>
      </c>
      <c r="K193" s="289">
        <v>0.47</v>
      </c>
      <c r="L193" s="285">
        <f>L7</f>
        <v>3250</v>
      </c>
      <c r="M193" s="284">
        <f>L193*K193</f>
        <v>1527.5</v>
      </c>
      <c r="N193" s="284"/>
      <c r="O193" s="286"/>
      <c r="P193" s="340"/>
    </row>
    <row r="194" spans="1:16" ht="13.5">
      <c r="A194" s="339"/>
      <c r="B194" s="281"/>
      <c r="C194" s="282"/>
      <c r="D194" s="280"/>
      <c r="E194" s="283"/>
      <c r="F194" s="289"/>
      <c r="G194" s="288"/>
      <c r="H194" s="284">
        <f>SUM(H191:H193)</f>
        <v>3560</v>
      </c>
      <c r="I194" s="283"/>
      <c r="J194" s="280"/>
      <c r="K194" s="289"/>
      <c r="L194" s="285"/>
      <c r="M194" s="284">
        <f>SUM(M191:M193)</f>
        <v>7717.4</v>
      </c>
      <c r="N194" s="284"/>
      <c r="O194" s="286">
        <f>M194+H194</f>
        <v>11277.4</v>
      </c>
      <c r="P194" s="340"/>
    </row>
    <row r="195" spans="1:16" ht="13.5">
      <c r="A195" s="339"/>
      <c r="B195" s="293" t="s">
        <v>1457</v>
      </c>
      <c r="C195" s="282" t="s">
        <v>1610</v>
      </c>
      <c r="D195" s="280" t="s">
        <v>79</v>
      </c>
      <c r="E195" s="283" t="s">
        <v>159</v>
      </c>
      <c r="F195" s="289">
        <v>1</v>
      </c>
      <c r="G195" s="285">
        <f>I6</f>
        <v>1000</v>
      </c>
      <c r="H195" s="284">
        <f>F195*G195</f>
        <v>1000</v>
      </c>
      <c r="I195" s="283" t="s">
        <v>161</v>
      </c>
      <c r="J195" s="280" t="s">
        <v>162</v>
      </c>
      <c r="K195" s="289">
        <v>3.4</v>
      </c>
      <c r="L195" s="285">
        <f>I7</f>
        <v>1085</v>
      </c>
      <c r="M195" s="284">
        <f>L195*K195</f>
        <v>3689</v>
      </c>
      <c r="N195" s="284"/>
      <c r="O195" s="286"/>
      <c r="P195" s="340"/>
    </row>
    <row r="196" spans="1:16" ht="13.5">
      <c r="A196" s="339"/>
      <c r="B196" s="281"/>
      <c r="C196" s="282"/>
      <c r="D196" s="280"/>
      <c r="E196" s="283" t="s">
        <v>156</v>
      </c>
      <c r="F196" s="289">
        <v>4</v>
      </c>
      <c r="G196" s="285">
        <f>O6</f>
        <v>640</v>
      </c>
      <c r="H196" s="284">
        <f>F196*G196</f>
        <v>2560</v>
      </c>
      <c r="I196" s="283" t="s">
        <v>166</v>
      </c>
      <c r="J196" s="280" t="s">
        <v>79</v>
      </c>
      <c r="K196" s="289">
        <v>0.89</v>
      </c>
      <c r="L196" s="285">
        <f>I9</f>
        <v>2810</v>
      </c>
      <c r="M196" s="284">
        <f>L196*K196</f>
        <v>2500.9</v>
      </c>
      <c r="N196" s="284"/>
      <c r="O196" s="286"/>
      <c r="P196" s="340"/>
    </row>
    <row r="197" spans="1:16" ht="13.5">
      <c r="A197" s="339"/>
      <c r="B197" s="281"/>
      <c r="C197" s="282"/>
      <c r="D197" s="280"/>
      <c r="E197" s="283"/>
      <c r="F197" s="289"/>
      <c r="G197" s="288"/>
      <c r="H197" s="284"/>
      <c r="I197" s="283" t="s">
        <v>160</v>
      </c>
      <c r="J197" s="280" t="s">
        <v>79</v>
      </c>
      <c r="K197" s="289">
        <v>0.47</v>
      </c>
      <c r="L197" s="285">
        <f>I8</f>
        <v>7300</v>
      </c>
      <c r="M197" s="284">
        <f>L197*K197</f>
        <v>3431</v>
      </c>
      <c r="N197" s="284"/>
      <c r="O197" s="286"/>
      <c r="P197" s="340"/>
    </row>
    <row r="198" spans="1:16" ht="13.5">
      <c r="A198" s="339"/>
      <c r="B198" s="281"/>
      <c r="C198" s="282"/>
      <c r="D198" s="280"/>
      <c r="E198" s="283"/>
      <c r="F198" s="289"/>
      <c r="G198" s="288"/>
      <c r="H198" s="284">
        <f>SUM(H195:H197)</f>
        <v>3560</v>
      </c>
      <c r="I198" s="283"/>
      <c r="J198" s="280"/>
      <c r="K198" s="289"/>
      <c r="L198" s="285"/>
      <c r="M198" s="284">
        <f>SUM(M195:M197)</f>
        <v>9620.9</v>
      </c>
      <c r="N198" s="284"/>
      <c r="O198" s="286">
        <f>M198+H198</f>
        <v>13180.9</v>
      </c>
      <c r="P198" s="340"/>
    </row>
    <row r="199" spans="1:16" ht="13.5">
      <c r="A199" s="339"/>
      <c r="B199" s="281" t="s">
        <v>1458</v>
      </c>
      <c r="C199" s="282" t="s">
        <v>1611</v>
      </c>
      <c r="D199" s="280" t="s">
        <v>79</v>
      </c>
      <c r="E199" s="283" t="s">
        <v>159</v>
      </c>
      <c r="F199" s="289">
        <v>1</v>
      </c>
      <c r="G199" s="285">
        <f>I6</f>
        <v>1000</v>
      </c>
      <c r="H199" s="284">
        <f>F199*G199</f>
        <v>1000</v>
      </c>
      <c r="I199" s="283" t="s">
        <v>161</v>
      </c>
      <c r="J199" s="280" t="s">
        <v>162</v>
      </c>
      <c r="K199" s="289">
        <v>4.4000000000000004</v>
      </c>
      <c r="L199" s="285">
        <f>I7</f>
        <v>1085</v>
      </c>
      <c r="M199" s="284">
        <f>L199*K199</f>
        <v>4774</v>
      </c>
      <c r="N199" s="284"/>
      <c r="O199" s="286"/>
      <c r="P199" s="340"/>
    </row>
    <row r="200" spans="1:16" ht="13.5">
      <c r="A200" s="339"/>
      <c r="B200" s="281"/>
      <c r="C200" s="282"/>
      <c r="D200" s="280"/>
      <c r="E200" s="283" t="s">
        <v>156</v>
      </c>
      <c r="F200" s="289">
        <v>4</v>
      </c>
      <c r="G200" s="285">
        <f>O6</f>
        <v>640</v>
      </c>
      <c r="H200" s="284">
        <f>F200*G200</f>
        <v>2560</v>
      </c>
      <c r="I200" s="283" t="s">
        <v>166</v>
      </c>
      <c r="J200" s="280" t="s">
        <v>79</v>
      </c>
      <c r="K200" s="289">
        <v>0.89</v>
      </c>
      <c r="L200" s="285">
        <f>I9</f>
        <v>2810</v>
      </c>
      <c r="M200" s="284">
        <f>L200*K200</f>
        <v>2500.9</v>
      </c>
      <c r="N200" s="284"/>
      <c r="O200" s="286"/>
      <c r="P200" s="340"/>
    </row>
    <row r="201" spans="1:16" ht="13.5">
      <c r="A201" s="339"/>
      <c r="B201" s="281"/>
      <c r="C201" s="282"/>
      <c r="D201" s="280"/>
      <c r="E201" s="283"/>
      <c r="F201" s="289"/>
      <c r="G201" s="288"/>
      <c r="H201" s="284"/>
      <c r="I201" s="283" t="s">
        <v>160</v>
      </c>
      <c r="J201" s="280" t="s">
        <v>79</v>
      </c>
      <c r="K201" s="289">
        <v>0.47</v>
      </c>
      <c r="L201" s="285">
        <f>L7</f>
        <v>3250</v>
      </c>
      <c r="M201" s="284">
        <f>L201*K201</f>
        <v>1527.5</v>
      </c>
      <c r="N201" s="284"/>
      <c r="O201" s="286"/>
      <c r="P201" s="340"/>
    </row>
    <row r="202" spans="1:16" ht="13.5">
      <c r="A202" s="339"/>
      <c r="B202" s="281"/>
      <c r="C202" s="282"/>
      <c r="D202" s="280"/>
      <c r="E202" s="283"/>
      <c r="F202" s="289"/>
      <c r="G202" s="288"/>
      <c r="H202" s="284">
        <f>SUM(H199:H201)</f>
        <v>3560</v>
      </c>
      <c r="I202" s="283"/>
      <c r="J202" s="280"/>
      <c r="K202" s="289"/>
      <c r="L202" s="285"/>
      <c r="M202" s="284">
        <f>SUM(M199:M201)</f>
        <v>8802.4</v>
      </c>
      <c r="N202" s="284"/>
      <c r="O202" s="286">
        <f>M202+H202</f>
        <v>12362.4</v>
      </c>
      <c r="P202" s="340"/>
    </row>
    <row r="203" spans="1:16" ht="13.5">
      <c r="A203" s="339"/>
      <c r="B203" s="293" t="s">
        <v>1458</v>
      </c>
      <c r="C203" s="282" t="s">
        <v>1611</v>
      </c>
      <c r="D203" s="280" t="s">
        <v>79</v>
      </c>
      <c r="E203" s="283" t="s">
        <v>159</v>
      </c>
      <c r="F203" s="289">
        <v>1</v>
      </c>
      <c r="G203" s="285">
        <f>I6</f>
        <v>1000</v>
      </c>
      <c r="H203" s="284">
        <f>F203*G203</f>
        <v>1000</v>
      </c>
      <c r="I203" s="283" t="s">
        <v>161</v>
      </c>
      <c r="J203" s="280" t="s">
        <v>162</v>
      </c>
      <c r="K203" s="289">
        <v>4.4000000000000004</v>
      </c>
      <c r="L203" s="285">
        <f>I7</f>
        <v>1085</v>
      </c>
      <c r="M203" s="284">
        <f>L203*K203</f>
        <v>4774</v>
      </c>
      <c r="N203" s="284"/>
      <c r="O203" s="286"/>
      <c r="P203" s="340"/>
    </row>
    <row r="204" spans="1:16" ht="13.5">
      <c r="A204" s="339"/>
      <c r="B204" s="281"/>
      <c r="C204" s="282"/>
      <c r="D204" s="280"/>
      <c r="E204" s="283" t="s">
        <v>156</v>
      </c>
      <c r="F204" s="289">
        <v>4</v>
      </c>
      <c r="G204" s="285">
        <f>O6</f>
        <v>640</v>
      </c>
      <c r="H204" s="284">
        <f>F204*G204</f>
        <v>2560</v>
      </c>
      <c r="I204" s="283" t="s">
        <v>166</v>
      </c>
      <c r="J204" s="280" t="s">
        <v>79</v>
      </c>
      <c r="K204" s="289">
        <v>0.89</v>
      </c>
      <c r="L204" s="285">
        <f>I9</f>
        <v>2810</v>
      </c>
      <c r="M204" s="284">
        <f>L204*K204</f>
        <v>2500.9</v>
      </c>
      <c r="N204" s="284"/>
      <c r="O204" s="286"/>
      <c r="P204" s="340"/>
    </row>
    <row r="205" spans="1:16" ht="13.5">
      <c r="A205" s="339"/>
      <c r="B205" s="281"/>
      <c r="C205" s="282"/>
      <c r="D205" s="280"/>
      <c r="E205" s="283"/>
      <c r="F205" s="289"/>
      <c r="G205" s="288"/>
      <c r="H205" s="284"/>
      <c r="I205" s="283" t="s">
        <v>160</v>
      </c>
      <c r="J205" s="280" t="s">
        <v>79</v>
      </c>
      <c r="K205" s="289">
        <v>0.47</v>
      </c>
      <c r="L205" s="285">
        <f>I8</f>
        <v>7300</v>
      </c>
      <c r="M205" s="284">
        <f>L205*K205</f>
        <v>3431</v>
      </c>
      <c r="N205" s="284"/>
      <c r="O205" s="286"/>
      <c r="P205" s="340"/>
    </row>
    <row r="206" spans="1:16" ht="13.5">
      <c r="A206" s="339"/>
      <c r="B206" s="281"/>
      <c r="C206" s="282"/>
      <c r="D206" s="280"/>
      <c r="E206" s="283"/>
      <c r="F206" s="289"/>
      <c r="G206" s="288"/>
      <c r="H206" s="284">
        <f>SUM(H203:H205)</f>
        <v>3560</v>
      </c>
      <c r="I206" s="283"/>
      <c r="J206" s="280"/>
      <c r="K206" s="289"/>
      <c r="L206" s="285"/>
      <c r="M206" s="284">
        <f>SUM(M203:M205)</f>
        <v>10705.9</v>
      </c>
      <c r="N206" s="284"/>
      <c r="O206" s="286">
        <f>M206+H206</f>
        <v>14265.9</v>
      </c>
      <c r="P206" s="340"/>
    </row>
    <row r="207" spans="1:16" ht="13.5">
      <c r="A207" s="339"/>
      <c r="B207" s="281" t="s">
        <v>1459</v>
      </c>
      <c r="C207" s="282" t="s">
        <v>1612</v>
      </c>
      <c r="D207" s="280" t="s">
        <v>79</v>
      </c>
      <c r="E207" s="283" t="s">
        <v>159</v>
      </c>
      <c r="F207" s="289">
        <v>1</v>
      </c>
      <c r="G207" s="285">
        <f>I6</f>
        <v>1000</v>
      </c>
      <c r="H207" s="284">
        <f>F207*G207</f>
        <v>1000</v>
      </c>
      <c r="I207" s="283" t="s">
        <v>161</v>
      </c>
      <c r="J207" s="280" t="s">
        <v>162</v>
      </c>
      <c r="K207" s="289">
        <v>6.4</v>
      </c>
      <c r="L207" s="285">
        <f>I7</f>
        <v>1085</v>
      </c>
      <c r="M207" s="284">
        <f>L207*K207</f>
        <v>6944</v>
      </c>
      <c r="N207" s="284"/>
      <c r="O207" s="286"/>
      <c r="P207" s="340"/>
    </row>
    <row r="208" spans="1:16" ht="13.5">
      <c r="A208" s="339"/>
      <c r="B208" s="281"/>
      <c r="C208" s="282"/>
      <c r="D208" s="280"/>
      <c r="E208" s="283" t="s">
        <v>156</v>
      </c>
      <c r="F208" s="289">
        <v>4</v>
      </c>
      <c r="G208" s="285">
        <f>O6</f>
        <v>640</v>
      </c>
      <c r="H208" s="284">
        <f>F208*G208</f>
        <v>2560</v>
      </c>
      <c r="I208" s="283" t="s">
        <v>166</v>
      </c>
      <c r="J208" s="280" t="s">
        <v>79</v>
      </c>
      <c r="K208" s="289">
        <v>0.85</v>
      </c>
      <c r="L208" s="285">
        <f>I9</f>
        <v>2810</v>
      </c>
      <c r="M208" s="284">
        <f>L208*K208</f>
        <v>2388.5</v>
      </c>
      <c r="N208" s="284"/>
      <c r="O208" s="286"/>
      <c r="P208" s="340"/>
    </row>
    <row r="209" spans="1:16" ht="13.5">
      <c r="A209" s="339"/>
      <c r="B209" s="281"/>
      <c r="C209" s="282"/>
      <c r="D209" s="280"/>
      <c r="E209" s="283"/>
      <c r="F209" s="289"/>
      <c r="G209" s="288"/>
      <c r="H209" s="284"/>
      <c r="I209" s="283" t="s">
        <v>160</v>
      </c>
      <c r="J209" s="280" t="s">
        <v>79</v>
      </c>
      <c r="K209" s="289">
        <v>0.44500000000000001</v>
      </c>
      <c r="L209" s="285">
        <f>L7</f>
        <v>3250</v>
      </c>
      <c r="M209" s="284">
        <f>L209*K209</f>
        <v>1446.25</v>
      </c>
      <c r="N209" s="284"/>
      <c r="O209" s="286"/>
      <c r="P209" s="340"/>
    </row>
    <row r="210" spans="1:16" ht="13.5">
      <c r="A210" s="339"/>
      <c r="B210" s="281"/>
      <c r="C210" s="282"/>
      <c r="D210" s="280"/>
      <c r="E210" s="283"/>
      <c r="F210" s="289"/>
      <c r="G210" s="288"/>
      <c r="H210" s="284">
        <f>SUM(H207:H209)</f>
        <v>3560</v>
      </c>
      <c r="I210" s="283"/>
      <c r="J210" s="280"/>
      <c r="K210" s="289"/>
      <c r="L210" s="285"/>
      <c r="M210" s="284">
        <f>SUM(M207:M209)</f>
        <v>10778.75</v>
      </c>
      <c r="N210" s="284"/>
      <c r="O210" s="286">
        <f>M210+H210</f>
        <v>14338.75</v>
      </c>
      <c r="P210" s="340"/>
    </row>
    <row r="211" spans="1:16" ht="13.5">
      <c r="A211" s="339"/>
      <c r="B211" s="293" t="s">
        <v>1459</v>
      </c>
      <c r="C211" s="282" t="s">
        <v>1612</v>
      </c>
      <c r="D211" s="280" t="s">
        <v>79</v>
      </c>
      <c r="E211" s="283" t="s">
        <v>159</v>
      </c>
      <c r="F211" s="289">
        <v>1</v>
      </c>
      <c r="G211" s="285">
        <f>I6</f>
        <v>1000</v>
      </c>
      <c r="H211" s="284">
        <f>F211*G211</f>
        <v>1000</v>
      </c>
      <c r="I211" s="283" t="s">
        <v>161</v>
      </c>
      <c r="J211" s="280" t="s">
        <v>162</v>
      </c>
      <c r="K211" s="289">
        <v>6.4</v>
      </c>
      <c r="L211" s="285">
        <f>I7</f>
        <v>1085</v>
      </c>
      <c r="M211" s="284">
        <f>L211*K211</f>
        <v>6944</v>
      </c>
      <c r="N211" s="284"/>
      <c r="O211" s="286"/>
      <c r="P211" s="340"/>
    </row>
    <row r="212" spans="1:16" ht="13.5">
      <c r="A212" s="339"/>
      <c r="B212" s="281"/>
      <c r="C212" s="282"/>
      <c r="D212" s="280"/>
      <c r="E212" s="283" t="s">
        <v>156</v>
      </c>
      <c r="F212" s="289">
        <v>4</v>
      </c>
      <c r="G212" s="285">
        <f>O6</f>
        <v>640</v>
      </c>
      <c r="H212" s="284">
        <f>F212*G212</f>
        <v>2560</v>
      </c>
      <c r="I212" s="283" t="s">
        <v>166</v>
      </c>
      <c r="J212" s="280" t="s">
        <v>79</v>
      </c>
      <c r="K212" s="289">
        <v>0.85</v>
      </c>
      <c r="L212" s="285">
        <f>I9</f>
        <v>2810</v>
      </c>
      <c r="M212" s="284">
        <f>L212*K212</f>
        <v>2388.5</v>
      </c>
      <c r="N212" s="284"/>
      <c r="O212" s="286"/>
      <c r="P212" s="340"/>
    </row>
    <row r="213" spans="1:16" ht="13.5">
      <c r="A213" s="339"/>
      <c r="B213" s="281"/>
      <c r="C213" s="282"/>
      <c r="D213" s="280"/>
      <c r="E213" s="283"/>
      <c r="F213" s="289"/>
      <c r="G213" s="288"/>
      <c r="H213" s="284"/>
      <c r="I213" s="283" t="s">
        <v>160</v>
      </c>
      <c r="J213" s="280" t="s">
        <v>79</v>
      </c>
      <c r="K213" s="289">
        <v>0.44500000000000001</v>
      </c>
      <c r="L213" s="285">
        <f>I8</f>
        <v>7300</v>
      </c>
      <c r="M213" s="284">
        <f>L213*K213</f>
        <v>3248.5</v>
      </c>
      <c r="N213" s="284"/>
      <c r="O213" s="286"/>
      <c r="P213" s="340"/>
    </row>
    <row r="214" spans="1:16" ht="13.5">
      <c r="A214" s="339"/>
      <c r="B214" s="281"/>
      <c r="C214" s="282"/>
      <c r="D214" s="280"/>
      <c r="E214" s="283"/>
      <c r="F214" s="289"/>
      <c r="G214" s="288"/>
      <c r="H214" s="284">
        <f>SUM(H211:H213)</f>
        <v>3560</v>
      </c>
      <c r="I214" s="283"/>
      <c r="J214" s="280"/>
      <c r="K214" s="289"/>
      <c r="L214" s="285"/>
      <c r="M214" s="284">
        <f>SUM(M211:M213)</f>
        <v>12581</v>
      </c>
      <c r="N214" s="284"/>
      <c r="O214" s="286">
        <f>M214+H214</f>
        <v>16141</v>
      </c>
      <c r="P214" s="340"/>
    </row>
    <row r="215" spans="1:16" ht="27">
      <c r="A215" s="339"/>
      <c r="B215" s="306">
        <v>2</v>
      </c>
      <c r="C215" s="307" t="s">
        <v>1520</v>
      </c>
      <c r="D215" s="280"/>
      <c r="E215" s="283"/>
      <c r="F215" s="289"/>
      <c r="G215" s="288"/>
      <c r="H215" s="284"/>
      <c r="I215" s="283"/>
      <c r="J215" s="280"/>
      <c r="K215" s="289"/>
      <c r="L215" s="285"/>
      <c r="M215" s="284"/>
      <c r="N215" s="284"/>
      <c r="O215" s="286"/>
      <c r="P215" s="340"/>
    </row>
    <row r="216" spans="1:16" ht="13.5">
      <c r="A216" s="339"/>
      <c r="B216" s="281" t="s">
        <v>1456</v>
      </c>
      <c r="C216" s="282" t="s">
        <v>1612</v>
      </c>
      <c r="D216" s="280" t="s">
        <v>79</v>
      </c>
      <c r="E216" s="283" t="s">
        <v>159</v>
      </c>
      <c r="F216" s="289">
        <v>0.8</v>
      </c>
      <c r="G216" s="285">
        <f>I6</f>
        <v>1000</v>
      </c>
      <c r="H216" s="284">
        <f>F216*G216</f>
        <v>800</v>
      </c>
      <c r="I216" s="283" t="s">
        <v>161</v>
      </c>
      <c r="J216" s="280" t="s">
        <v>162</v>
      </c>
      <c r="K216" s="289">
        <v>6.4</v>
      </c>
      <c r="L216" s="285">
        <f>I7</f>
        <v>1085</v>
      </c>
      <c r="M216" s="284">
        <f>L216*K216</f>
        <v>6944</v>
      </c>
      <c r="N216" s="284"/>
      <c r="O216" s="286"/>
      <c r="P216" s="340"/>
    </row>
    <row r="217" spans="1:16" ht="13.5">
      <c r="A217" s="339"/>
      <c r="B217" s="281"/>
      <c r="C217" s="282"/>
      <c r="D217" s="280"/>
      <c r="E217" s="283" t="s">
        <v>156</v>
      </c>
      <c r="F217" s="289">
        <v>7</v>
      </c>
      <c r="G217" s="285">
        <f>O6</f>
        <v>640</v>
      </c>
      <c r="H217" s="284">
        <f>F217*G217</f>
        <v>4480</v>
      </c>
      <c r="I217" s="283" t="s">
        <v>166</v>
      </c>
      <c r="J217" s="280" t="s">
        <v>79</v>
      </c>
      <c r="K217" s="289">
        <v>0.85</v>
      </c>
      <c r="L217" s="285">
        <f>I9</f>
        <v>2810</v>
      </c>
      <c r="M217" s="284">
        <f>L217*K217</f>
        <v>2388.5</v>
      </c>
      <c r="N217" s="284"/>
      <c r="O217" s="286"/>
      <c r="P217" s="340"/>
    </row>
    <row r="218" spans="1:16" ht="13.5">
      <c r="A218" s="339"/>
      <c r="B218" s="281"/>
      <c r="C218" s="282"/>
      <c r="D218" s="280"/>
      <c r="E218" s="283"/>
      <c r="F218" s="289"/>
      <c r="G218" s="288"/>
      <c r="H218" s="284"/>
      <c r="I218" s="283" t="s">
        <v>160</v>
      </c>
      <c r="J218" s="280" t="s">
        <v>79</v>
      </c>
      <c r="K218" s="289">
        <v>0.44500000000000001</v>
      </c>
      <c r="L218" s="285">
        <f>L7</f>
        <v>3250</v>
      </c>
      <c r="M218" s="284">
        <f>L218*K218</f>
        <v>1446.25</v>
      </c>
      <c r="N218" s="284"/>
      <c r="O218" s="286"/>
      <c r="P218" s="340"/>
    </row>
    <row r="219" spans="1:16" ht="13.5">
      <c r="A219" s="339"/>
      <c r="B219" s="281"/>
      <c r="C219" s="282"/>
      <c r="D219" s="280"/>
      <c r="E219" s="283"/>
      <c r="F219" s="289"/>
      <c r="G219" s="288"/>
      <c r="H219" s="284">
        <f>SUM(H216:H218)</f>
        <v>5280</v>
      </c>
      <c r="I219" s="283"/>
      <c r="J219" s="280"/>
      <c r="K219" s="289"/>
      <c r="L219" s="285"/>
      <c r="M219" s="284">
        <f>SUM(M216:M218)</f>
        <v>10778.75</v>
      </c>
      <c r="N219" s="284"/>
      <c r="O219" s="286">
        <f>M219+H219</f>
        <v>16058.75</v>
      </c>
      <c r="P219" s="340"/>
    </row>
    <row r="220" spans="1:16" ht="13.5">
      <c r="A220" s="339"/>
      <c r="B220" s="293" t="s">
        <v>1456</v>
      </c>
      <c r="C220" s="282" t="s">
        <v>1612</v>
      </c>
      <c r="D220" s="280" t="s">
        <v>79</v>
      </c>
      <c r="E220" s="283" t="s">
        <v>159</v>
      </c>
      <c r="F220" s="289">
        <v>0.8</v>
      </c>
      <c r="G220" s="285">
        <f>I6</f>
        <v>1000</v>
      </c>
      <c r="H220" s="284">
        <f>F220*G220</f>
        <v>800</v>
      </c>
      <c r="I220" s="283" t="s">
        <v>161</v>
      </c>
      <c r="J220" s="280" t="s">
        <v>162</v>
      </c>
      <c r="K220" s="289">
        <v>6.4</v>
      </c>
      <c r="L220" s="285">
        <f>I7</f>
        <v>1085</v>
      </c>
      <c r="M220" s="284">
        <f>L220*K220</f>
        <v>6944</v>
      </c>
      <c r="N220" s="284"/>
      <c r="O220" s="286"/>
      <c r="P220" s="340"/>
    </row>
    <row r="221" spans="1:16" ht="13.5">
      <c r="A221" s="339"/>
      <c r="B221" s="281"/>
      <c r="C221" s="282"/>
      <c r="D221" s="280"/>
      <c r="E221" s="283" t="s">
        <v>156</v>
      </c>
      <c r="F221" s="289">
        <v>7</v>
      </c>
      <c r="G221" s="285">
        <f>O6</f>
        <v>640</v>
      </c>
      <c r="H221" s="284">
        <f>F221*G221</f>
        <v>4480</v>
      </c>
      <c r="I221" s="283" t="s">
        <v>166</v>
      </c>
      <c r="J221" s="280" t="s">
        <v>79</v>
      </c>
      <c r="K221" s="289">
        <v>0.85</v>
      </c>
      <c r="L221" s="285">
        <f>I9</f>
        <v>2810</v>
      </c>
      <c r="M221" s="284">
        <f>L221*K221</f>
        <v>2388.5</v>
      </c>
      <c r="N221" s="284"/>
      <c r="O221" s="286"/>
      <c r="P221" s="340"/>
    </row>
    <row r="222" spans="1:16" ht="13.5">
      <c r="A222" s="339"/>
      <c r="B222" s="281"/>
      <c r="C222" s="282"/>
      <c r="D222" s="280"/>
      <c r="E222" s="283"/>
      <c r="F222" s="289"/>
      <c r="G222" s="288"/>
      <c r="H222" s="284"/>
      <c r="I222" s="283" t="s">
        <v>160</v>
      </c>
      <c r="J222" s="280" t="s">
        <v>79</v>
      </c>
      <c r="K222" s="289">
        <v>0.44500000000000001</v>
      </c>
      <c r="L222" s="285">
        <f>I8</f>
        <v>7300</v>
      </c>
      <c r="M222" s="284">
        <f>L222*K222</f>
        <v>3248.5</v>
      </c>
      <c r="N222" s="284"/>
      <c r="O222" s="286"/>
      <c r="P222" s="340"/>
    </row>
    <row r="223" spans="1:16" ht="13.5">
      <c r="A223" s="339"/>
      <c r="B223" s="281"/>
      <c r="C223" s="282"/>
      <c r="D223" s="280"/>
      <c r="E223" s="283"/>
      <c r="F223" s="289"/>
      <c r="G223" s="288"/>
      <c r="H223" s="284">
        <f>SUM(H220:H222)</f>
        <v>5280</v>
      </c>
      <c r="I223" s="283"/>
      <c r="J223" s="280"/>
      <c r="K223" s="289"/>
      <c r="L223" s="285"/>
      <c r="M223" s="284">
        <f>SUM(M220:M222)</f>
        <v>12581</v>
      </c>
      <c r="N223" s="284"/>
      <c r="O223" s="286">
        <f>M223+H223</f>
        <v>17861</v>
      </c>
      <c r="P223" s="340"/>
    </row>
    <row r="224" spans="1:16" ht="13.5">
      <c r="A224" s="339"/>
      <c r="B224" s="281" t="s">
        <v>1457</v>
      </c>
      <c r="C224" s="282" t="s">
        <v>1991</v>
      </c>
      <c r="D224" s="280" t="s">
        <v>79</v>
      </c>
      <c r="E224" s="283" t="s">
        <v>159</v>
      </c>
      <c r="F224" s="289">
        <v>0.8</v>
      </c>
      <c r="G224" s="285">
        <f>I6</f>
        <v>1000</v>
      </c>
      <c r="H224" s="284">
        <f>F224*G224</f>
        <v>800</v>
      </c>
      <c r="I224" s="283" t="s">
        <v>161</v>
      </c>
      <c r="J224" s="280" t="s">
        <v>162</v>
      </c>
      <c r="K224" s="289">
        <v>8</v>
      </c>
      <c r="L224" s="285">
        <f>I7</f>
        <v>1085</v>
      </c>
      <c r="M224" s="284">
        <f>L224*K224</f>
        <v>8680</v>
      </c>
      <c r="N224" s="284"/>
      <c r="O224" s="286"/>
      <c r="P224" s="340"/>
    </row>
    <row r="225" spans="1:16" ht="13.5">
      <c r="A225" s="339"/>
      <c r="B225" s="281"/>
      <c r="C225" s="282"/>
      <c r="D225" s="280"/>
      <c r="E225" s="283" t="s">
        <v>156</v>
      </c>
      <c r="F225" s="289">
        <v>7</v>
      </c>
      <c r="G225" s="285">
        <f>O6</f>
        <v>640</v>
      </c>
      <c r="H225" s="284">
        <f>F225*G225</f>
        <v>4480</v>
      </c>
      <c r="I225" s="283" t="s">
        <v>166</v>
      </c>
      <c r="J225" s="280" t="s">
        <v>79</v>
      </c>
      <c r="K225" s="289">
        <v>0.85</v>
      </c>
      <c r="L225" s="285">
        <f>I9</f>
        <v>2810</v>
      </c>
      <c r="M225" s="284">
        <f>L225*K225</f>
        <v>2388.5</v>
      </c>
      <c r="N225" s="284"/>
      <c r="O225" s="286"/>
      <c r="P225" s="340"/>
    </row>
    <row r="226" spans="1:16" ht="13.5">
      <c r="A226" s="339"/>
      <c r="B226" s="281"/>
      <c r="C226" s="282"/>
      <c r="D226" s="280"/>
      <c r="E226" s="283"/>
      <c r="F226" s="289"/>
      <c r="G226" s="288"/>
      <c r="H226" s="284"/>
      <c r="I226" s="283" t="s">
        <v>160</v>
      </c>
      <c r="J226" s="280" t="s">
        <v>79</v>
      </c>
      <c r="K226" s="289">
        <v>0.42499999999999999</v>
      </c>
      <c r="L226" s="285">
        <f>L7</f>
        <v>3250</v>
      </c>
      <c r="M226" s="284">
        <f>L226*K226</f>
        <v>1381.25</v>
      </c>
      <c r="N226" s="284"/>
      <c r="O226" s="286"/>
      <c r="P226" s="340"/>
    </row>
    <row r="227" spans="1:16" ht="13.5">
      <c r="A227" s="339"/>
      <c r="B227" s="281"/>
      <c r="C227" s="282"/>
      <c r="D227" s="280"/>
      <c r="E227" s="283"/>
      <c r="F227" s="289"/>
      <c r="G227" s="288"/>
      <c r="H227" s="284">
        <f>SUM(H224:H226)</f>
        <v>5280</v>
      </c>
      <c r="I227" s="283"/>
      <c r="J227" s="280"/>
      <c r="K227" s="289"/>
      <c r="L227" s="285"/>
      <c r="M227" s="284">
        <f>SUM(M224:M226)</f>
        <v>12449.75</v>
      </c>
      <c r="N227" s="284"/>
      <c r="O227" s="286">
        <f>M227+H227</f>
        <v>17729.75</v>
      </c>
      <c r="P227" s="340"/>
    </row>
    <row r="228" spans="1:16" ht="13.5">
      <c r="A228" s="339"/>
      <c r="B228" s="293" t="s">
        <v>1457</v>
      </c>
      <c r="C228" s="282" t="s">
        <v>1613</v>
      </c>
      <c r="D228" s="280" t="s">
        <v>79</v>
      </c>
      <c r="E228" s="283" t="s">
        <v>159</v>
      </c>
      <c r="F228" s="289">
        <v>0.8</v>
      </c>
      <c r="G228" s="285">
        <f>I6</f>
        <v>1000</v>
      </c>
      <c r="H228" s="284">
        <f>F228*G228</f>
        <v>800</v>
      </c>
      <c r="I228" s="283" t="s">
        <v>161</v>
      </c>
      <c r="J228" s="280" t="s">
        <v>162</v>
      </c>
      <c r="K228" s="289">
        <v>8</v>
      </c>
      <c r="L228" s="285">
        <f>I7</f>
        <v>1085</v>
      </c>
      <c r="M228" s="284">
        <f>L228*K228</f>
        <v>8680</v>
      </c>
      <c r="N228" s="284"/>
      <c r="O228" s="286"/>
      <c r="P228" s="340"/>
    </row>
    <row r="229" spans="1:16" ht="13.5">
      <c r="A229" s="339"/>
      <c r="B229" s="281"/>
      <c r="C229" s="282"/>
      <c r="D229" s="280"/>
      <c r="E229" s="283" t="s">
        <v>156</v>
      </c>
      <c r="F229" s="289">
        <v>7</v>
      </c>
      <c r="G229" s="285">
        <f>O6</f>
        <v>640</v>
      </c>
      <c r="H229" s="284">
        <f>F229*G229</f>
        <v>4480</v>
      </c>
      <c r="I229" s="283" t="s">
        <v>166</v>
      </c>
      <c r="J229" s="280" t="s">
        <v>79</v>
      </c>
      <c r="K229" s="289">
        <v>0.85</v>
      </c>
      <c r="L229" s="285">
        <f>I9</f>
        <v>2810</v>
      </c>
      <c r="M229" s="284">
        <f>L229*K229</f>
        <v>2388.5</v>
      </c>
      <c r="N229" s="284"/>
      <c r="O229" s="286"/>
      <c r="P229" s="340"/>
    </row>
    <row r="230" spans="1:16" ht="13.5">
      <c r="A230" s="339"/>
      <c r="B230" s="281"/>
      <c r="C230" s="282"/>
      <c r="D230" s="280"/>
      <c r="E230" s="283"/>
      <c r="F230" s="289"/>
      <c r="G230" s="288"/>
      <c r="H230" s="284"/>
      <c r="I230" s="283" t="s">
        <v>160</v>
      </c>
      <c r="J230" s="280" t="s">
        <v>79</v>
      </c>
      <c r="K230" s="289">
        <v>0.42499999999999999</v>
      </c>
      <c r="L230" s="285">
        <f>I8</f>
        <v>7300</v>
      </c>
      <c r="M230" s="284">
        <f>L230*K230</f>
        <v>3102.5</v>
      </c>
      <c r="N230" s="284"/>
      <c r="O230" s="286"/>
      <c r="P230" s="340"/>
    </row>
    <row r="231" spans="1:16" ht="13.5">
      <c r="A231" s="339"/>
      <c r="B231" s="281"/>
      <c r="C231" s="282"/>
      <c r="D231" s="280"/>
      <c r="E231" s="283"/>
      <c r="F231" s="289"/>
      <c r="G231" s="288"/>
      <c r="H231" s="284">
        <f>SUM(H228:H230)</f>
        <v>5280</v>
      </c>
      <c r="I231" s="283"/>
      <c r="J231" s="280"/>
      <c r="K231" s="289"/>
      <c r="L231" s="285"/>
      <c r="M231" s="284">
        <f>SUM(M228:M230)</f>
        <v>14171</v>
      </c>
      <c r="N231" s="284"/>
      <c r="O231" s="286">
        <f>M231+H231</f>
        <v>19451</v>
      </c>
      <c r="P231" s="340"/>
    </row>
    <row r="232" spans="1:16" ht="13.5">
      <c r="A232" s="339"/>
      <c r="B232" s="281" t="s">
        <v>1458</v>
      </c>
      <c r="C232" s="282" t="s">
        <v>1614</v>
      </c>
      <c r="D232" s="280" t="s">
        <v>79</v>
      </c>
      <c r="E232" s="283" t="s">
        <v>159</v>
      </c>
      <c r="F232" s="289">
        <v>0.8</v>
      </c>
      <c r="G232" s="285">
        <f>I6</f>
        <v>1000</v>
      </c>
      <c r="H232" s="284">
        <f>F232*G232</f>
        <v>800</v>
      </c>
      <c r="I232" s="283" t="s">
        <v>161</v>
      </c>
      <c r="J232" s="280" t="s">
        <v>162</v>
      </c>
      <c r="K232" s="289">
        <v>12.2</v>
      </c>
      <c r="L232" s="285">
        <f>I7</f>
        <v>1085</v>
      </c>
      <c r="M232" s="284">
        <f>L232*K232</f>
        <v>13237</v>
      </c>
      <c r="N232" s="284"/>
      <c r="O232" s="286"/>
      <c r="P232" s="340"/>
    </row>
    <row r="233" spans="1:16" ht="13.5">
      <c r="A233" s="339"/>
      <c r="B233" s="281"/>
      <c r="C233" s="282"/>
      <c r="D233" s="280"/>
      <c r="E233" s="283" t="s">
        <v>156</v>
      </c>
      <c r="F233" s="289">
        <v>7</v>
      </c>
      <c r="G233" s="285">
        <f>O6</f>
        <v>640</v>
      </c>
      <c r="H233" s="284">
        <f>F233*G233</f>
        <v>4480</v>
      </c>
      <c r="I233" s="283" t="s">
        <v>166</v>
      </c>
      <c r="J233" s="280" t="s">
        <v>79</v>
      </c>
      <c r="K233" s="289">
        <v>0.85</v>
      </c>
      <c r="L233" s="285">
        <f>I9</f>
        <v>2810</v>
      </c>
      <c r="M233" s="284">
        <f>L233*K233</f>
        <v>2388.5</v>
      </c>
      <c r="N233" s="284"/>
      <c r="O233" s="286"/>
      <c r="P233" s="340"/>
    </row>
    <row r="234" spans="1:16" ht="13.5">
      <c r="A234" s="339"/>
      <c r="B234" s="281"/>
      <c r="C234" s="282"/>
      <c r="D234" s="280"/>
      <c r="E234" s="283"/>
      <c r="F234" s="289"/>
      <c r="G234" s="288"/>
      <c r="H234" s="284"/>
      <c r="I234" s="283" t="s">
        <v>160</v>
      </c>
      <c r="J234" s="280" t="s">
        <v>79</v>
      </c>
      <c r="K234" s="289">
        <v>0.42499999999999999</v>
      </c>
      <c r="L234" s="285">
        <f>L7</f>
        <v>3250</v>
      </c>
      <c r="M234" s="284">
        <f>L234*K234</f>
        <v>1381.25</v>
      </c>
      <c r="N234" s="284"/>
      <c r="O234" s="286"/>
      <c r="P234" s="340"/>
    </row>
    <row r="235" spans="1:16" ht="13.5">
      <c r="A235" s="339"/>
      <c r="B235" s="281"/>
      <c r="C235" s="282"/>
      <c r="D235" s="280"/>
      <c r="E235" s="283"/>
      <c r="F235" s="289"/>
      <c r="G235" s="288"/>
      <c r="H235" s="284">
        <f>SUM(H232:H234)</f>
        <v>5280</v>
      </c>
      <c r="I235" s="283"/>
      <c r="J235" s="280"/>
      <c r="K235" s="289"/>
      <c r="L235" s="285"/>
      <c r="M235" s="284">
        <f>SUM(M232:M234)</f>
        <v>17006.75</v>
      </c>
      <c r="N235" s="284"/>
      <c r="O235" s="286">
        <f>M235+H235</f>
        <v>22286.75</v>
      </c>
      <c r="P235" s="340"/>
    </row>
    <row r="236" spans="1:16" ht="13.5">
      <c r="A236" s="339"/>
      <c r="B236" s="293" t="s">
        <v>1458</v>
      </c>
      <c r="C236" s="282" t="s">
        <v>1614</v>
      </c>
      <c r="D236" s="280" t="s">
        <v>79</v>
      </c>
      <c r="E236" s="283" t="s">
        <v>159</v>
      </c>
      <c r="F236" s="289">
        <v>0.8</v>
      </c>
      <c r="G236" s="285">
        <f>I6</f>
        <v>1000</v>
      </c>
      <c r="H236" s="284">
        <f>F236*G236</f>
        <v>800</v>
      </c>
      <c r="I236" s="283" t="s">
        <v>161</v>
      </c>
      <c r="J236" s="280" t="s">
        <v>162</v>
      </c>
      <c r="K236" s="289">
        <v>12.2</v>
      </c>
      <c r="L236" s="285">
        <f>I7</f>
        <v>1085</v>
      </c>
      <c r="M236" s="284">
        <f>L236*K236</f>
        <v>13237</v>
      </c>
      <c r="N236" s="284"/>
      <c r="O236" s="286"/>
      <c r="P236" s="340"/>
    </row>
    <row r="237" spans="1:16" ht="13.5">
      <c r="A237" s="339"/>
      <c r="B237" s="281"/>
      <c r="C237" s="282"/>
      <c r="D237" s="280"/>
      <c r="E237" s="283" t="s">
        <v>156</v>
      </c>
      <c r="F237" s="289">
        <v>7</v>
      </c>
      <c r="G237" s="285">
        <f>O6</f>
        <v>640</v>
      </c>
      <c r="H237" s="284">
        <f>F237*G237</f>
        <v>4480</v>
      </c>
      <c r="I237" s="283" t="s">
        <v>166</v>
      </c>
      <c r="J237" s="280" t="s">
        <v>79</v>
      </c>
      <c r="K237" s="289">
        <v>0.85</v>
      </c>
      <c r="L237" s="285">
        <f>I9</f>
        <v>2810</v>
      </c>
      <c r="M237" s="284">
        <f>L237*K237</f>
        <v>2388.5</v>
      </c>
      <c r="N237" s="284"/>
      <c r="O237" s="286"/>
      <c r="P237" s="340"/>
    </row>
    <row r="238" spans="1:16" ht="13.5">
      <c r="A238" s="339"/>
      <c r="B238" s="281"/>
      <c r="C238" s="282"/>
      <c r="D238" s="280"/>
      <c r="E238" s="283"/>
      <c r="F238" s="289"/>
      <c r="G238" s="288"/>
      <c r="H238" s="284"/>
      <c r="I238" s="283" t="s">
        <v>160</v>
      </c>
      <c r="J238" s="280" t="s">
        <v>79</v>
      </c>
      <c r="K238" s="289">
        <v>0.42499999999999999</v>
      </c>
      <c r="L238" s="285">
        <f>I8</f>
        <v>7300</v>
      </c>
      <c r="M238" s="284">
        <f>L238*K238</f>
        <v>3102.5</v>
      </c>
      <c r="N238" s="284"/>
      <c r="O238" s="286"/>
      <c r="P238" s="340"/>
    </row>
    <row r="239" spans="1:16" ht="13.5">
      <c r="A239" s="339"/>
      <c r="B239" s="281"/>
      <c r="C239" s="282"/>
      <c r="D239" s="280"/>
      <c r="E239" s="283"/>
      <c r="F239" s="289"/>
      <c r="G239" s="288"/>
      <c r="H239" s="284">
        <f>SUM(H236:H238)</f>
        <v>5280</v>
      </c>
      <c r="I239" s="283"/>
      <c r="J239" s="280"/>
      <c r="K239" s="289"/>
      <c r="L239" s="285"/>
      <c r="M239" s="284">
        <f>SUM(M236:M238)</f>
        <v>18728</v>
      </c>
      <c r="N239" s="284"/>
      <c r="O239" s="286">
        <f>M239+H239</f>
        <v>24008</v>
      </c>
      <c r="P239" s="340"/>
    </row>
    <row r="240" spans="1:16" ht="27">
      <c r="A240" s="339">
        <v>90</v>
      </c>
      <c r="B240" s="281">
        <v>5</v>
      </c>
      <c r="C240" s="282" t="s">
        <v>1615</v>
      </c>
      <c r="D240" s="280" t="s">
        <v>167</v>
      </c>
      <c r="E240" s="283" t="s">
        <v>159</v>
      </c>
      <c r="F240" s="289">
        <v>12</v>
      </c>
      <c r="G240" s="285">
        <f>I6</f>
        <v>1000</v>
      </c>
      <c r="H240" s="284">
        <f>F240*G240</f>
        <v>12000</v>
      </c>
      <c r="I240" s="283" t="s">
        <v>361</v>
      </c>
      <c r="J240" s="280" t="s">
        <v>167</v>
      </c>
      <c r="K240" s="289">
        <v>1.05</v>
      </c>
      <c r="L240" s="285">
        <f>I11*1000</f>
        <v>93060</v>
      </c>
      <c r="M240" s="284">
        <f>K240*L240</f>
        <v>97713</v>
      </c>
      <c r="N240" s="284"/>
      <c r="O240" s="286"/>
      <c r="P240" s="340"/>
    </row>
    <row r="241" spans="1:16" ht="13.5">
      <c r="A241" s="339"/>
      <c r="B241" s="281"/>
      <c r="C241" s="282"/>
      <c r="D241" s="280"/>
      <c r="E241" s="283" t="s">
        <v>156</v>
      </c>
      <c r="F241" s="289">
        <v>12</v>
      </c>
      <c r="G241" s="285">
        <f>O6</f>
        <v>640</v>
      </c>
      <c r="H241" s="284">
        <f>F241*G241</f>
        <v>7680</v>
      </c>
      <c r="I241" s="283" t="s">
        <v>168</v>
      </c>
      <c r="J241" s="280" t="s">
        <v>85</v>
      </c>
      <c r="K241" s="289">
        <v>10</v>
      </c>
      <c r="L241" s="285">
        <f>L11</f>
        <v>104.31</v>
      </c>
      <c r="M241" s="284">
        <f>K241*L241</f>
        <v>1043.0999999999999</v>
      </c>
      <c r="N241" s="284"/>
      <c r="O241" s="286"/>
      <c r="P241" s="340"/>
    </row>
    <row r="242" spans="1:16" ht="13.5">
      <c r="A242" s="339"/>
      <c r="B242" s="281"/>
      <c r="C242" s="282"/>
      <c r="D242" s="280"/>
      <c r="E242" s="283"/>
      <c r="F242" s="289"/>
      <c r="G242" s="288"/>
      <c r="H242" s="284">
        <f>SUM(H240:H241)</f>
        <v>19680</v>
      </c>
      <c r="I242" s="283"/>
      <c r="J242" s="280"/>
      <c r="K242" s="289"/>
      <c r="L242" s="285"/>
      <c r="M242" s="284">
        <f>SUM(M240:M241)</f>
        <v>98756.1</v>
      </c>
      <c r="N242" s="284"/>
      <c r="O242" s="286">
        <f>M242+H242</f>
        <v>118436.1</v>
      </c>
      <c r="P242" s="345">
        <f>O242/1000</f>
        <v>118.43610000000001</v>
      </c>
    </row>
    <row r="243" spans="1:16" ht="13.5">
      <c r="A243" s="342">
        <v>8</v>
      </c>
      <c r="B243" s="539" t="s">
        <v>1521</v>
      </c>
      <c r="C243" s="539"/>
      <c r="D243" s="539"/>
      <c r="E243" s="539"/>
      <c r="F243" s="289"/>
      <c r="G243" s="288"/>
      <c r="H243" s="284"/>
      <c r="I243" s="283"/>
      <c r="J243" s="280"/>
      <c r="K243" s="289"/>
      <c r="L243" s="285"/>
      <c r="M243" s="284"/>
      <c r="N243" s="284"/>
      <c r="O243" s="286"/>
      <c r="P243" s="345"/>
    </row>
    <row r="244" spans="1:16" ht="13.5">
      <c r="A244" s="339"/>
      <c r="B244" s="281">
        <v>2</v>
      </c>
      <c r="C244" s="282" t="s">
        <v>1522</v>
      </c>
      <c r="D244" s="280"/>
      <c r="E244" s="283"/>
      <c r="F244" s="289"/>
      <c r="G244" s="288"/>
      <c r="H244" s="284"/>
      <c r="I244" s="283"/>
      <c r="J244" s="280"/>
      <c r="K244" s="289"/>
      <c r="L244" s="285"/>
      <c r="M244" s="284"/>
      <c r="N244" s="284"/>
      <c r="O244" s="286"/>
      <c r="P244" s="345"/>
    </row>
    <row r="245" spans="1:16" ht="13.5">
      <c r="A245" s="339"/>
      <c r="B245" s="281" t="s">
        <v>1456</v>
      </c>
      <c r="C245" s="282" t="s">
        <v>1616</v>
      </c>
      <c r="D245" s="280" t="s">
        <v>169</v>
      </c>
      <c r="E245" s="283" t="s">
        <v>159</v>
      </c>
      <c r="F245" s="289">
        <v>1.72</v>
      </c>
      <c r="G245" s="285">
        <f>I6</f>
        <v>1000</v>
      </c>
      <c r="H245" s="284">
        <f>F245*G245</f>
        <v>1720</v>
      </c>
      <c r="I245" s="283" t="s">
        <v>170</v>
      </c>
      <c r="J245" s="280" t="s">
        <v>79</v>
      </c>
      <c r="K245" s="289">
        <v>0.52600000000000002</v>
      </c>
      <c r="L245" s="285">
        <f>O9</f>
        <v>58642.2</v>
      </c>
      <c r="M245" s="284">
        <f>K245*L245</f>
        <v>30845.797200000001</v>
      </c>
      <c r="N245" s="284"/>
      <c r="O245" s="286"/>
      <c r="P245" s="345"/>
    </row>
    <row r="246" spans="1:16" ht="13.5">
      <c r="A246" s="339"/>
      <c r="B246" s="281"/>
      <c r="C246" s="282"/>
      <c r="D246" s="280"/>
      <c r="E246" s="283" t="s">
        <v>156</v>
      </c>
      <c r="F246" s="289">
        <v>2.57</v>
      </c>
      <c r="G246" s="285">
        <f>O6</f>
        <v>640</v>
      </c>
      <c r="H246" s="284">
        <f>F246*G246</f>
        <v>1644.8</v>
      </c>
      <c r="I246" s="283" t="s">
        <v>128</v>
      </c>
      <c r="J246" s="280" t="s">
        <v>85</v>
      </c>
      <c r="K246" s="289">
        <v>2.5</v>
      </c>
      <c r="L246" s="285">
        <f>O11</f>
        <v>114.94</v>
      </c>
      <c r="M246" s="284">
        <f>K246*L246</f>
        <v>287.35000000000002</v>
      </c>
      <c r="N246" s="284"/>
      <c r="O246" s="286"/>
      <c r="P246" s="345"/>
    </row>
    <row r="247" spans="1:16" ht="13.5">
      <c r="A247" s="339"/>
      <c r="B247" s="281"/>
      <c r="C247" s="282"/>
      <c r="D247" s="280"/>
      <c r="E247" s="283"/>
      <c r="F247" s="289"/>
      <c r="G247" s="288"/>
      <c r="H247" s="284">
        <f>SUM(H245:H246)</f>
        <v>3364.8</v>
      </c>
      <c r="I247" s="283"/>
      <c r="J247" s="280"/>
      <c r="K247" s="289"/>
      <c r="L247" s="285"/>
      <c r="M247" s="284">
        <f>SUM(M245:M246)</f>
        <v>31133.147199999999</v>
      </c>
      <c r="N247" s="284"/>
      <c r="O247" s="286">
        <f>M247+H247</f>
        <v>34497.947200000002</v>
      </c>
      <c r="P247" s="345">
        <f>O247/10/3</f>
        <v>1149.9315733333335</v>
      </c>
    </row>
    <row r="248" spans="1:16" ht="13.5">
      <c r="A248" s="339"/>
      <c r="B248" s="281">
        <v>3</v>
      </c>
      <c r="C248" s="282" t="s">
        <v>1522</v>
      </c>
      <c r="D248" s="280"/>
      <c r="E248" s="283"/>
      <c r="F248" s="289"/>
      <c r="G248" s="288"/>
      <c r="H248" s="284"/>
      <c r="I248" s="283"/>
      <c r="J248" s="280"/>
      <c r="K248" s="289"/>
      <c r="L248" s="285"/>
      <c r="M248" s="284"/>
      <c r="N248" s="284"/>
      <c r="O248" s="286"/>
      <c r="P248" s="345"/>
    </row>
    <row r="249" spans="1:16" ht="13.5">
      <c r="A249" s="339"/>
      <c r="B249" s="281" t="s">
        <v>1456</v>
      </c>
      <c r="C249" s="282" t="s">
        <v>1617</v>
      </c>
      <c r="D249" s="280" t="s">
        <v>169</v>
      </c>
      <c r="E249" s="283" t="s">
        <v>159</v>
      </c>
      <c r="F249" s="289">
        <v>1.72</v>
      </c>
      <c r="G249" s="285">
        <f>I6</f>
        <v>1000</v>
      </c>
      <c r="H249" s="284">
        <f>F249*G249</f>
        <v>1720</v>
      </c>
      <c r="I249" s="283" t="s">
        <v>170</v>
      </c>
      <c r="J249" s="280" t="s">
        <v>79</v>
      </c>
      <c r="K249" s="289">
        <v>0.52600000000000002</v>
      </c>
      <c r="L249" s="285">
        <f>O9</f>
        <v>58642.2</v>
      </c>
      <c r="M249" s="284">
        <f>K249*L249</f>
        <v>30845.797200000001</v>
      </c>
      <c r="N249" s="284"/>
      <c r="O249" s="286"/>
      <c r="P249" s="345"/>
    </row>
    <row r="250" spans="1:16" ht="13.5">
      <c r="A250" s="339"/>
      <c r="B250" s="281"/>
      <c r="C250" s="282"/>
      <c r="D250" s="280"/>
      <c r="E250" s="283" t="s">
        <v>156</v>
      </c>
      <c r="F250" s="289">
        <v>2.57</v>
      </c>
      <c r="G250" s="285">
        <f>O6</f>
        <v>640</v>
      </c>
      <c r="H250" s="284">
        <f>F250*G250</f>
        <v>1644.8</v>
      </c>
      <c r="I250" s="283" t="s">
        <v>128</v>
      </c>
      <c r="J250" s="280" t="s">
        <v>85</v>
      </c>
      <c r="K250" s="289">
        <v>2.5</v>
      </c>
      <c r="L250" s="285">
        <f>O11</f>
        <v>114.94</v>
      </c>
      <c r="M250" s="284">
        <f>K250*L250</f>
        <v>287.35000000000002</v>
      </c>
      <c r="N250" s="284"/>
      <c r="O250" s="286"/>
      <c r="P250" s="345"/>
    </row>
    <row r="251" spans="1:16" ht="13.5">
      <c r="A251" s="339"/>
      <c r="B251" s="281"/>
      <c r="C251" s="282"/>
      <c r="D251" s="280"/>
      <c r="E251" s="283"/>
      <c r="F251" s="289"/>
      <c r="G251" s="288"/>
      <c r="H251" s="284">
        <f>SUM(H249:H250)</f>
        <v>3364.8</v>
      </c>
      <c r="I251" s="283"/>
      <c r="J251" s="280"/>
      <c r="K251" s="289"/>
      <c r="L251" s="285"/>
      <c r="M251" s="284">
        <f>SUM(M249:M250)</f>
        <v>31133.147199999999</v>
      </c>
      <c r="N251" s="284"/>
      <c r="O251" s="286">
        <f>M251+H251</f>
        <v>34497.947200000002</v>
      </c>
      <c r="P251" s="345">
        <f>O251/10/3</f>
        <v>1149.9315733333335</v>
      </c>
    </row>
    <row r="252" spans="1:16" ht="13.5">
      <c r="A252" s="339"/>
      <c r="B252" s="281" t="s">
        <v>1457</v>
      </c>
      <c r="C252" s="282" t="s">
        <v>1618</v>
      </c>
      <c r="D252" s="280" t="s">
        <v>169</v>
      </c>
      <c r="E252" s="283" t="s">
        <v>159</v>
      </c>
      <c r="F252" s="289">
        <v>3</v>
      </c>
      <c r="G252" s="285">
        <f>I6</f>
        <v>1000</v>
      </c>
      <c r="H252" s="284">
        <f>F252*G252</f>
        <v>3000</v>
      </c>
      <c r="I252" s="283" t="s">
        <v>170</v>
      </c>
      <c r="J252" s="280" t="s">
        <v>79</v>
      </c>
      <c r="K252" s="289">
        <v>0.53</v>
      </c>
      <c r="L252" s="285">
        <f>O9</f>
        <v>58642.2</v>
      </c>
      <c r="M252" s="284">
        <f>K252*L252</f>
        <v>31080.366000000002</v>
      </c>
      <c r="N252" s="284"/>
      <c r="O252" s="286"/>
      <c r="P252" s="345"/>
    </row>
    <row r="253" spans="1:16" ht="13.5">
      <c r="A253" s="339"/>
      <c r="B253" s="281"/>
      <c r="C253" s="282"/>
      <c r="D253" s="280"/>
      <c r="E253" s="283" t="s">
        <v>156</v>
      </c>
      <c r="F253" s="289">
        <v>4.5</v>
      </c>
      <c r="G253" s="285">
        <f>O6</f>
        <v>640</v>
      </c>
      <c r="H253" s="284">
        <f>F253*G253</f>
        <v>2880</v>
      </c>
      <c r="I253" s="283" t="s">
        <v>128</v>
      </c>
      <c r="J253" s="280" t="s">
        <v>85</v>
      </c>
      <c r="K253" s="289">
        <v>2.5</v>
      </c>
      <c r="L253" s="285">
        <f>O11</f>
        <v>114.94</v>
      </c>
      <c r="M253" s="284">
        <f>K253*L253</f>
        <v>287.35000000000002</v>
      </c>
      <c r="N253" s="284"/>
      <c r="O253" s="286"/>
      <c r="P253" s="345"/>
    </row>
    <row r="254" spans="1:16" ht="13.5">
      <c r="A254" s="339"/>
      <c r="B254" s="281"/>
      <c r="C254" s="282"/>
      <c r="D254" s="280"/>
      <c r="E254" s="283"/>
      <c r="F254" s="289"/>
      <c r="G254" s="288"/>
      <c r="H254" s="284">
        <f>SUM(H252:H253)</f>
        <v>5880</v>
      </c>
      <c r="I254" s="283"/>
      <c r="J254" s="280"/>
      <c r="K254" s="289"/>
      <c r="L254" s="285"/>
      <c r="M254" s="284">
        <f>SUM(M252:M253)</f>
        <v>31367.716</v>
      </c>
      <c r="N254" s="284"/>
      <c r="O254" s="286">
        <f>M254+H254</f>
        <v>37247.716</v>
      </c>
      <c r="P254" s="345">
        <f>O254/10/3</f>
        <v>1241.5905333333333</v>
      </c>
    </row>
    <row r="255" spans="1:16" ht="13.5">
      <c r="A255" s="339"/>
      <c r="B255" s="281" t="s">
        <v>1458</v>
      </c>
      <c r="C255" s="282" t="s">
        <v>1619</v>
      </c>
      <c r="D255" s="280" t="s">
        <v>169</v>
      </c>
      <c r="E255" s="283" t="s">
        <v>159</v>
      </c>
      <c r="F255" s="289">
        <v>2.4</v>
      </c>
      <c r="G255" s="285">
        <f>I6</f>
        <v>1000</v>
      </c>
      <c r="H255" s="284">
        <f>F255*G255</f>
        <v>2400</v>
      </c>
      <c r="I255" s="283" t="s">
        <v>170</v>
      </c>
      <c r="J255" s="280" t="s">
        <v>79</v>
      </c>
      <c r="K255" s="289">
        <v>0.53</v>
      </c>
      <c r="L255" s="285">
        <f>O9</f>
        <v>58642.2</v>
      </c>
      <c r="M255" s="284">
        <f>K255*L255</f>
        <v>31080.366000000002</v>
      </c>
      <c r="N255" s="284"/>
      <c r="O255" s="286"/>
      <c r="P255" s="345"/>
    </row>
    <row r="256" spans="1:16" ht="13.5">
      <c r="A256" s="339"/>
      <c r="B256" s="281"/>
      <c r="C256" s="282"/>
      <c r="D256" s="280"/>
      <c r="E256" s="283" t="s">
        <v>156</v>
      </c>
      <c r="F256" s="289">
        <v>3.6</v>
      </c>
      <c r="G256" s="285">
        <f>O6</f>
        <v>640</v>
      </c>
      <c r="H256" s="284">
        <f>F256*G256</f>
        <v>2304</v>
      </c>
      <c r="I256" s="283" t="s">
        <v>128</v>
      </c>
      <c r="J256" s="280" t="s">
        <v>85</v>
      </c>
      <c r="K256" s="289">
        <v>2.5</v>
      </c>
      <c r="L256" s="285">
        <f>O11</f>
        <v>114.94</v>
      </c>
      <c r="M256" s="284">
        <f>K256*L256</f>
        <v>287.35000000000002</v>
      </c>
      <c r="N256" s="284"/>
      <c r="O256" s="286"/>
      <c r="P256" s="345"/>
    </row>
    <row r="257" spans="1:16" ht="13.5">
      <c r="A257" s="339"/>
      <c r="B257" s="281"/>
      <c r="C257" s="282"/>
      <c r="D257" s="280"/>
      <c r="E257" s="283"/>
      <c r="F257" s="289"/>
      <c r="G257" s="288"/>
      <c r="H257" s="284">
        <f>SUM(H255:H256)</f>
        <v>4704</v>
      </c>
      <c r="I257" s="283"/>
      <c r="J257" s="280"/>
      <c r="K257" s="289"/>
      <c r="L257" s="285"/>
      <c r="M257" s="284">
        <f>SUM(M255:M256)</f>
        <v>31367.716</v>
      </c>
      <c r="N257" s="284"/>
      <c r="O257" s="286">
        <f>M257+H257</f>
        <v>36071.716</v>
      </c>
      <c r="P257" s="345">
        <f>O257/10/3</f>
        <v>1202.3905333333335</v>
      </c>
    </row>
    <row r="258" spans="1:16" ht="13.5">
      <c r="A258" s="339"/>
      <c r="B258" s="281">
        <v>4</v>
      </c>
      <c r="C258" s="282" t="s">
        <v>1522</v>
      </c>
      <c r="D258" s="280"/>
      <c r="E258" s="283"/>
      <c r="F258" s="289"/>
      <c r="G258" s="288"/>
      <c r="H258" s="284"/>
      <c r="I258" s="283"/>
      <c r="J258" s="280"/>
      <c r="K258" s="289"/>
      <c r="L258" s="285"/>
      <c r="M258" s="284"/>
      <c r="N258" s="284"/>
      <c r="O258" s="286"/>
      <c r="P258" s="345"/>
    </row>
    <row r="259" spans="1:16" ht="13.5">
      <c r="A259" s="339"/>
      <c r="B259" s="281" t="s">
        <v>1456</v>
      </c>
      <c r="C259" s="282" t="s">
        <v>1620</v>
      </c>
      <c r="D259" s="280" t="s">
        <v>169</v>
      </c>
      <c r="E259" s="283" t="s">
        <v>159</v>
      </c>
      <c r="F259" s="289">
        <v>4</v>
      </c>
      <c r="G259" s="285">
        <f>I6</f>
        <v>1000</v>
      </c>
      <c r="H259" s="284">
        <f>F259*G259</f>
        <v>4000</v>
      </c>
      <c r="I259" s="283" t="s">
        <v>170</v>
      </c>
      <c r="J259" s="280" t="s">
        <v>79</v>
      </c>
      <c r="K259" s="289">
        <v>0.53</v>
      </c>
      <c r="L259" s="285">
        <f>O9</f>
        <v>58642.2</v>
      </c>
      <c r="M259" s="284">
        <f>K259*L259</f>
        <v>31080.366000000002</v>
      </c>
      <c r="N259" s="284"/>
      <c r="O259" s="286"/>
      <c r="P259" s="345"/>
    </row>
    <row r="260" spans="1:16" ht="13.5">
      <c r="A260" s="339"/>
      <c r="B260" s="281"/>
      <c r="C260" s="282"/>
      <c r="D260" s="280"/>
      <c r="E260" s="283" t="s">
        <v>156</v>
      </c>
      <c r="F260" s="289">
        <v>6</v>
      </c>
      <c r="G260" s="285">
        <f>O6</f>
        <v>640</v>
      </c>
      <c r="H260" s="284">
        <f>F260*G260</f>
        <v>3840</v>
      </c>
      <c r="I260" s="283" t="s">
        <v>128</v>
      </c>
      <c r="J260" s="280" t="s">
        <v>85</v>
      </c>
      <c r="K260" s="289">
        <v>2.5</v>
      </c>
      <c r="L260" s="285">
        <f>O11</f>
        <v>114.94</v>
      </c>
      <c r="M260" s="284">
        <f>K260*L260</f>
        <v>287.35000000000002</v>
      </c>
      <c r="N260" s="284"/>
      <c r="O260" s="286"/>
      <c r="P260" s="345"/>
    </row>
    <row r="261" spans="1:16" ht="13.5">
      <c r="A261" s="339"/>
      <c r="B261" s="281"/>
      <c r="C261" s="282"/>
      <c r="D261" s="280"/>
      <c r="E261" s="283"/>
      <c r="F261" s="289"/>
      <c r="G261" s="288"/>
      <c r="H261" s="284">
        <f>SUM(H259:H260)</f>
        <v>7840</v>
      </c>
      <c r="I261" s="283"/>
      <c r="J261" s="280"/>
      <c r="K261" s="289"/>
      <c r="L261" s="285"/>
      <c r="M261" s="284">
        <f>SUM(M259:M260)</f>
        <v>31367.716</v>
      </c>
      <c r="N261" s="284"/>
      <c r="O261" s="286">
        <f>M261+H261</f>
        <v>39207.716</v>
      </c>
      <c r="P261" s="345">
        <f>O261/10/3</f>
        <v>1306.9238666666668</v>
      </c>
    </row>
    <row r="262" spans="1:16" ht="27">
      <c r="A262" s="339"/>
      <c r="B262" s="281" t="s">
        <v>1457</v>
      </c>
      <c r="C262" s="282" t="s">
        <v>1621</v>
      </c>
      <c r="D262" s="280" t="s">
        <v>169</v>
      </c>
      <c r="E262" s="283" t="s">
        <v>159</v>
      </c>
      <c r="F262" s="289">
        <v>2.67</v>
      </c>
      <c r="G262" s="285">
        <f>I6</f>
        <v>1000</v>
      </c>
      <c r="H262" s="284">
        <f>F262*G262</f>
        <v>2670</v>
      </c>
      <c r="I262" s="283" t="s">
        <v>170</v>
      </c>
      <c r="J262" s="280" t="s">
        <v>79</v>
      </c>
      <c r="K262" s="289">
        <v>0.53</v>
      </c>
      <c r="L262" s="285">
        <f>O9</f>
        <v>58642.2</v>
      </c>
      <c r="M262" s="284">
        <f>K262*L262</f>
        <v>31080.366000000002</v>
      </c>
      <c r="N262" s="284"/>
      <c r="O262" s="286"/>
      <c r="P262" s="345"/>
    </row>
    <row r="263" spans="1:16" ht="13.5">
      <c r="A263" s="339"/>
      <c r="B263" s="281"/>
      <c r="C263" s="282"/>
      <c r="D263" s="280"/>
      <c r="E263" s="283" t="s">
        <v>156</v>
      </c>
      <c r="F263" s="289">
        <v>4</v>
      </c>
      <c r="G263" s="285">
        <f>O6</f>
        <v>640</v>
      </c>
      <c r="H263" s="284">
        <f>F263*G263</f>
        <v>2560</v>
      </c>
      <c r="I263" s="283" t="s">
        <v>128</v>
      </c>
      <c r="J263" s="280" t="s">
        <v>85</v>
      </c>
      <c r="K263" s="289">
        <v>2.5</v>
      </c>
      <c r="L263" s="285">
        <f>O11</f>
        <v>114.94</v>
      </c>
      <c r="M263" s="284">
        <f>K263*L263</f>
        <v>287.35000000000002</v>
      </c>
      <c r="N263" s="284"/>
      <c r="O263" s="286"/>
      <c r="P263" s="345"/>
    </row>
    <row r="264" spans="1:16" ht="13.5">
      <c r="A264" s="339"/>
      <c r="B264" s="281"/>
      <c r="C264" s="282"/>
      <c r="D264" s="280"/>
      <c r="E264" s="283"/>
      <c r="F264" s="289"/>
      <c r="G264" s="288"/>
      <c r="H264" s="284">
        <f>SUM(H262:H263)</f>
        <v>5230</v>
      </c>
      <c r="I264" s="283"/>
      <c r="J264" s="280"/>
      <c r="K264" s="289"/>
      <c r="L264" s="285"/>
      <c r="M264" s="284">
        <f>SUM(M262:M263)</f>
        <v>31367.716</v>
      </c>
      <c r="N264" s="284"/>
      <c r="O264" s="286">
        <f>M264+H264</f>
        <v>36597.716</v>
      </c>
      <c r="P264" s="345">
        <f>O264/10/3</f>
        <v>1219.9238666666668</v>
      </c>
    </row>
    <row r="265" spans="1:16" ht="27">
      <c r="A265" s="339"/>
      <c r="B265" s="281" t="s">
        <v>1458</v>
      </c>
      <c r="C265" s="282" t="s">
        <v>1622</v>
      </c>
      <c r="D265" s="280" t="s">
        <v>169</v>
      </c>
      <c r="E265" s="283" t="s">
        <v>159</v>
      </c>
      <c r="F265" s="289">
        <v>2.4</v>
      </c>
      <c r="G265" s="285">
        <f>I6</f>
        <v>1000</v>
      </c>
      <c r="H265" s="284">
        <f>F265*G265</f>
        <v>2400</v>
      </c>
      <c r="I265" s="283" t="s">
        <v>170</v>
      </c>
      <c r="J265" s="280" t="s">
        <v>79</v>
      </c>
      <c r="K265" s="289">
        <v>0.53</v>
      </c>
      <c r="L265" s="285">
        <f>O9</f>
        <v>58642.2</v>
      </c>
      <c r="M265" s="284">
        <f>K265*L265</f>
        <v>31080.366000000002</v>
      </c>
      <c r="N265" s="284"/>
      <c r="O265" s="286"/>
      <c r="P265" s="345"/>
    </row>
    <row r="266" spans="1:16" ht="13.5">
      <c r="A266" s="339"/>
      <c r="B266" s="281"/>
      <c r="C266" s="282"/>
      <c r="D266" s="280"/>
      <c r="E266" s="283" t="s">
        <v>156</v>
      </c>
      <c r="F266" s="289">
        <v>3.6</v>
      </c>
      <c r="G266" s="285">
        <f>O6</f>
        <v>640</v>
      </c>
      <c r="H266" s="284">
        <f>F266*G266</f>
        <v>2304</v>
      </c>
      <c r="I266" s="283" t="s">
        <v>128</v>
      </c>
      <c r="J266" s="280" t="s">
        <v>85</v>
      </c>
      <c r="K266" s="289">
        <v>2.5</v>
      </c>
      <c r="L266" s="285">
        <f>O11</f>
        <v>114.94</v>
      </c>
      <c r="M266" s="284">
        <f>K266*L266</f>
        <v>287.35000000000002</v>
      </c>
      <c r="N266" s="284"/>
      <c r="O266" s="286"/>
      <c r="P266" s="345"/>
    </row>
    <row r="267" spans="1:16" ht="13.5">
      <c r="A267" s="339"/>
      <c r="B267" s="281"/>
      <c r="C267" s="282"/>
      <c r="D267" s="280"/>
      <c r="E267" s="283"/>
      <c r="F267" s="289"/>
      <c r="G267" s="288"/>
      <c r="H267" s="284">
        <f>SUM(H265:H266)</f>
        <v>4704</v>
      </c>
      <c r="I267" s="283"/>
      <c r="J267" s="280"/>
      <c r="K267" s="289"/>
      <c r="L267" s="285"/>
      <c r="M267" s="284">
        <f>SUM(M265:M266)</f>
        <v>31367.716</v>
      </c>
      <c r="N267" s="284"/>
      <c r="O267" s="286">
        <f>M267+H267</f>
        <v>36071.716</v>
      </c>
      <c r="P267" s="345">
        <f>O267/10/3</f>
        <v>1202.3905333333335</v>
      </c>
    </row>
    <row r="268" spans="1:16" ht="13.5">
      <c r="A268" s="342">
        <v>9</v>
      </c>
      <c r="B268" s="539" t="s">
        <v>1523</v>
      </c>
      <c r="C268" s="539"/>
      <c r="D268" s="539"/>
      <c r="E268" s="539"/>
      <c r="F268" s="289"/>
      <c r="G268" s="288"/>
      <c r="H268" s="284"/>
      <c r="I268" s="283"/>
      <c r="J268" s="280"/>
      <c r="K268" s="289"/>
      <c r="L268" s="285"/>
      <c r="M268" s="284"/>
      <c r="N268" s="284"/>
      <c r="O268" s="286"/>
      <c r="P268" s="345"/>
    </row>
    <row r="269" spans="1:16" ht="27">
      <c r="A269" s="339"/>
      <c r="B269" s="281">
        <v>1</v>
      </c>
      <c r="C269" s="282" t="s">
        <v>1623</v>
      </c>
      <c r="D269" s="280" t="s">
        <v>169</v>
      </c>
      <c r="E269" s="283" t="s">
        <v>196</v>
      </c>
      <c r="F269" s="289">
        <v>1.1000000000000001</v>
      </c>
      <c r="G269" s="285">
        <f>I6</f>
        <v>1000</v>
      </c>
      <c r="H269" s="284">
        <f>F269*G269</f>
        <v>1100</v>
      </c>
      <c r="I269" s="282" t="s">
        <v>1228</v>
      </c>
      <c r="J269" s="280" t="s">
        <v>83</v>
      </c>
      <c r="K269" s="289">
        <v>12</v>
      </c>
      <c r="L269" s="285">
        <f>Output_2!I186</f>
        <v>985.15324806772173</v>
      </c>
      <c r="M269" s="284">
        <f>K269*L269</f>
        <v>11821.838976812662</v>
      </c>
      <c r="N269" s="284"/>
      <c r="O269" s="286"/>
      <c r="P269" s="345"/>
    </row>
    <row r="270" spans="1:16" ht="13.5">
      <c r="A270" s="339"/>
      <c r="B270" s="281"/>
      <c r="C270" s="282"/>
      <c r="D270" s="280"/>
      <c r="E270" s="283" t="s">
        <v>156</v>
      </c>
      <c r="F270" s="289">
        <v>1.25</v>
      </c>
      <c r="G270" s="285">
        <f>O6</f>
        <v>640</v>
      </c>
      <c r="H270" s="284">
        <f>F270*G270</f>
        <v>800</v>
      </c>
      <c r="I270" s="283" t="s">
        <v>197</v>
      </c>
      <c r="J270" s="280" t="s">
        <v>82</v>
      </c>
      <c r="K270" s="289">
        <v>30</v>
      </c>
      <c r="L270" s="285">
        <f>Output_2!I100</f>
        <v>218.94</v>
      </c>
      <c r="M270" s="284">
        <f>K270*L270</f>
        <v>6568.2</v>
      </c>
      <c r="N270" s="284"/>
      <c r="O270" s="286"/>
      <c r="P270" s="345"/>
    </row>
    <row r="271" spans="1:16" ht="13.5">
      <c r="A271" s="339"/>
      <c r="B271" s="281"/>
      <c r="C271" s="282"/>
      <c r="D271" s="280"/>
      <c r="E271" s="283"/>
      <c r="F271" s="289"/>
      <c r="G271" s="288"/>
      <c r="H271" s="284"/>
      <c r="I271" s="283" t="s">
        <v>198</v>
      </c>
      <c r="J271" s="280" t="s">
        <v>82</v>
      </c>
      <c r="K271" s="289">
        <v>25</v>
      </c>
      <c r="L271" s="285">
        <f>Output_2!I102</f>
        <v>22.52</v>
      </c>
      <c r="M271" s="284">
        <f>K271*L271</f>
        <v>563</v>
      </c>
      <c r="N271" s="284"/>
      <c r="O271" s="286"/>
      <c r="P271" s="345"/>
    </row>
    <row r="272" spans="1:16" ht="13.5">
      <c r="A272" s="339"/>
      <c r="B272" s="281"/>
      <c r="C272" s="282"/>
      <c r="D272" s="280"/>
      <c r="E272" s="283"/>
      <c r="F272" s="289"/>
      <c r="G272" s="288"/>
      <c r="H272" s="284"/>
      <c r="I272" s="283" t="s">
        <v>135</v>
      </c>
      <c r="J272" s="280" t="s">
        <v>82</v>
      </c>
      <c r="K272" s="289">
        <v>55</v>
      </c>
      <c r="L272" s="285">
        <f>Output_2!I103/100</f>
        <v>0.39960000000000001</v>
      </c>
      <c r="M272" s="284">
        <f>K272*L272</f>
        <v>21.978000000000002</v>
      </c>
      <c r="N272" s="284"/>
      <c r="O272" s="286"/>
      <c r="P272" s="345"/>
    </row>
    <row r="273" spans="1:16" ht="13.5">
      <c r="A273" s="339"/>
      <c r="B273" s="281"/>
      <c r="C273" s="282"/>
      <c r="D273" s="280"/>
      <c r="E273" s="283"/>
      <c r="F273" s="289"/>
      <c r="G273" s="288"/>
      <c r="H273" s="284">
        <f>SUM(H269:H272)</f>
        <v>1900</v>
      </c>
      <c r="I273" s="283"/>
      <c r="J273" s="280"/>
      <c r="K273" s="289"/>
      <c r="L273" s="285"/>
      <c r="M273" s="284">
        <f>SUM(M269:M272)</f>
        <v>18975.016976812662</v>
      </c>
      <c r="N273" s="284"/>
      <c r="O273" s="286">
        <f>M273+H273</f>
        <v>20875.016976812662</v>
      </c>
      <c r="P273" s="345">
        <f>O273/10</f>
        <v>2087.5016976812663</v>
      </c>
    </row>
    <row r="274" spans="1:16" ht="27">
      <c r="A274" s="339"/>
      <c r="B274" s="281">
        <v>2</v>
      </c>
      <c r="C274" s="282" t="s">
        <v>1723</v>
      </c>
      <c r="D274" s="280" t="s">
        <v>169</v>
      </c>
      <c r="E274" s="283" t="s">
        <v>196</v>
      </c>
      <c r="F274" s="289">
        <v>1.1000000000000001</v>
      </c>
      <c r="G274" s="285">
        <f>I6</f>
        <v>1000</v>
      </c>
      <c r="H274" s="284">
        <f>F274*G274</f>
        <v>1100</v>
      </c>
      <c r="I274" s="282" t="s">
        <v>1722</v>
      </c>
      <c r="J274" s="280" t="s">
        <v>83</v>
      </c>
      <c r="K274" s="289">
        <v>12</v>
      </c>
      <c r="L274" s="285">
        <f>Output_2!I188</f>
        <v>628.98490982701514</v>
      </c>
      <c r="M274" s="284">
        <f>K274*L274</f>
        <v>7547.8189179241817</v>
      </c>
      <c r="N274" s="284"/>
      <c r="O274" s="286"/>
      <c r="P274" s="345"/>
    </row>
    <row r="275" spans="1:16" ht="13.5">
      <c r="A275" s="339"/>
      <c r="B275" s="281"/>
      <c r="C275" s="282"/>
      <c r="D275" s="280"/>
      <c r="E275" s="283" t="s">
        <v>156</v>
      </c>
      <c r="F275" s="289">
        <v>1.25</v>
      </c>
      <c r="G275" s="285">
        <f>O6</f>
        <v>640</v>
      </c>
      <c r="H275" s="284">
        <f>F275*G275</f>
        <v>800</v>
      </c>
      <c r="I275" s="283" t="s">
        <v>197</v>
      </c>
      <c r="J275" s="280" t="s">
        <v>82</v>
      </c>
      <c r="K275" s="289">
        <v>30</v>
      </c>
      <c r="L275" s="285">
        <f>Output_2!I100</f>
        <v>218.94</v>
      </c>
      <c r="M275" s="284">
        <f>K275*L275</f>
        <v>6568.2</v>
      </c>
      <c r="N275" s="284"/>
      <c r="O275" s="286"/>
      <c r="P275" s="345"/>
    </row>
    <row r="276" spans="1:16" ht="13.5">
      <c r="A276" s="339"/>
      <c r="B276" s="281"/>
      <c r="C276" s="282"/>
      <c r="D276" s="280"/>
      <c r="E276" s="283"/>
      <c r="F276" s="289"/>
      <c r="G276" s="288"/>
      <c r="H276" s="284"/>
      <c r="I276" s="283" t="s">
        <v>198</v>
      </c>
      <c r="J276" s="280" t="s">
        <v>82</v>
      </c>
      <c r="K276" s="289">
        <v>25</v>
      </c>
      <c r="L276" s="285">
        <f>Output_2!I102</f>
        <v>22.52</v>
      </c>
      <c r="M276" s="284">
        <f>K276*L276</f>
        <v>563</v>
      </c>
      <c r="N276" s="284"/>
      <c r="O276" s="286"/>
      <c r="P276" s="345"/>
    </row>
    <row r="277" spans="1:16" ht="13.5">
      <c r="A277" s="339"/>
      <c r="B277" s="281"/>
      <c r="C277" s="282"/>
      <c r="D277" s="280"/>
      <c r="E277" s="283"/>
      <c r="F277" s="289"/>
      <c r="G277" s="288"/>
      <c r="H277" s="284"/>
      <c r="I277" s="283" t="s">
        <v>135</v>
      </c>
      <c r="J277" s="280" t="s">
        <v>82</v>
      </c>
      <c r="K277" s="289">
        <v>55</v>
      </c>
      <c r="L277" s="285">
        <f>Output_2!I103/100</f>
        <v>0.39960000000000001</v>
      </c>
      <c r="M277" s="284">
        <f>K277*L277</f>
        <v>21.978000000000002</v>
      </c>
      <c r="N277" s="284"/>
      <c r="O277" s="286"/>
      <c r="P277" s="345"/>
    </row>
    <row r="278" spans="1:16" ht="13.5">
      <c r="A278" s="339"/>
      <c r="B278" s="281"/>
      <c r="C278" s="282"/>
      <c r="D278" s="280"/>
      <c r="E278" s="283"/>
      <c r="F278" s="289"/>
      <c r="G278" s="288"/>
      <c r="H278" s="284">
        <f>SUM(H274:H277)</f>
        <v>1900</v>
      </c>
      <c r="I278" s="283"/>
      <c r="J278" s="280"/>
      <c r="K278" s="289"/>
      <c r="L278" s="285"/>
      <c r="M278" s="284">
        <f>SUM(M274:M277)</f>
        <v>14700.996917924182</v>
      </c>
      <c r="N278" s="284"/>
      <c r="O278" s="286">
        <f>M278+H278</f>
        <v>16600.996917924182</v>
      </c>
      <c r="P278" s="345">
        <f>O278/10</f>
        <v>1660.0996917924181</v>
      </c>
    </row>
    <row r="279" spans="1:16" ht="27">
      <c r="A279" s="339"/>
      <c r="B279" s="281">
        <v>3</v>
      </c>
      <c r="C279" s="282" t="s">
        <v>1721</v>
      </c>
      <c r="D279" s="280" t="s">
        <v>199</v>
      </c>
      <c r="E279" s="283" t="s">
        <v>196</v>
      </c>
      <c r="F279" s="289">
        <v>2</v>
      </c>
      <c r="G279" s="285">
        <f>I6</f>
        <v>1000</v>
      </c>
      <c r="H279" s="284">
        <f>F279*G279</f>
        <v>2000</v>
      </c>
      <c r="I279" s="282" t="s">
        <v>1724</v>
      </c>
      <c r="J279" s="280" t="s">
        <v>94</v>
      </c>
      <c r="K279" s="289">
        <v>12</v>
      </c>
      <c r="L279" s="285">
        <f>Output_2!I190</f>
        <v>1063.0780769230769</v>
      </c>
      <c r="M279" s="284">
        <f>K279*L279</f>
        <v>12756.936923076923</v>
      </c>
      <c r="N279" s="284"/>
      <c r="O279" s="286"/>
      <c r="P279" s="345"/>
    </row>
    <row r="280" spans="1:16" ht="13.5">
      <c r="A280" s="339"/>
      <c r="B280" s="281"/>
      <c r="C280" s="282"/>
      <c r="D280" s="280"/>
      <c r="E280" s="283" t="s">
        <v>156</v>
      </c>
      <c r="F280" s="289">
        <v>3</v>
      </c>
      <c r="G280" s="285">
        <f>O6</f>
        <v>640</v>
      </c>
      <c r="H280" s="284">
        <f>F280*G280</f>
        <v>1920</v>
      </c>
      <c r="I280" s="283" t="s">
        <v>197</v>
      </c>
      <c r="J280" s="280" t="s">
        <v>82</v>
      </c>
      <c r="K280" s="289">
        <v>12</v>
      </c>
      <c r="L280" s="285">
        <f>Output_2!I100</f>
        <v>218.94</v>
      </c>
      <c r="M280" s="284">
        <f>K280*L280</f>
        <v>2627.2799999999997</v>
      </c>
      <c r="N280" s="284"/>
      <c r="O280" s="286"/>
      <c r="P280" s="345"/>
    </row>
    <row r="281" spans="1:16" ht="13.5">
      <c r="A281" s="339"/>
      <c r="B281" s="281"/>
      <c r="C281" s="282"/>
      <c r="D281" s="280"/>
      <c r="E281" s="283"/>
      <c r="F281" s="289"/>
      <c r="G281" s="288"/>
      <c r="H281" s="284">
        <f>SUM(H279:H280)</f>
        <v>3920</v>
      </c>
      <c r="I281" s="283"/>
      <c r="J281" s="280"/>
      <c r="K281" s="289"/>
      <c r="L281" s="285"/>
      <c r="M281" s="284">
        <f>SUM(M279:M280)</f>
        <v>15384.216923076921</v>
      </c>
      <c r="N281" s="284"/>
      <c r="O281" s="286">
        <f>M281+H281</f>
        <v>19304.216923076921</v>
      </c>
      <c r="P281" s="345">
        <f>O281/10</f>
        <v>1930.4216923076922</v>
      </c>
    </row>
    <row r="282" spans="1:16" ht="13.5">
      <c r="A282" s="339"/>
      <c r="B282" s="281">
        <v>5</v>
      </c>
      <c r="C282" s="282" t="s">
        <v>1624</v>
      </c>
      <c r="D282" s="280" t="s">
        <v>169</v>
      </c>
      <c r="E282" s="283" t="s">
        <v>196</v>
      </c>
      <c r="F282" s="289">
        <v>4</v>
      </c>
      <c r="G282" s="285">
        <f>I6</f>
        <v>1000</v>
      </c>
      <c r="H282" s="284">
        <f>F282*G282</f>
        <v>4000</v>
      </c>
      <c r="I282" s="283" t="s">
        <v>200</v>
      </c>
      <c r="J282" s="280" t="s">
        <v>83</v>
      </c>
      <c r="K282" s="289">
        <v>24</v>
      </c>
      <c r="L282" s="285">
        <f>O10</f>
        <v>318.8</v>
      </c>
      <c r="M282" s="284">
        <f>K282*L282</f>
        <v>7651.2000000000007</v>
      </c>
      <c r="N282" s="284"/>
      <c r="O282" s="286"/>
      <c r="P282" s="345"/>
    </row>
    <row r="283" spans="1:16" ht="13.5">
      <c r="A283" s="339"/>
      <c r="B283" s="281"/>
      <c r="C283" s="282"/>
      <c r="D283" s="280"/>
      <c r="E283" s="283" t="s">
        <v>156</v>
      </c>
      <c r="F283" s="289">
        <v>5</v>
      </c>
      <c r="G283" s="285">
        <f>O6</f>
        <v>640</v>
      </c>
      <c r="H283" s="284">
        <f>F283*G283</f>
        <v>3200</v>
      </c>
      <c r="I283" s="283" t="s">
        <v>128</v>
      </c>
      <c r="J283" s="280" t="s">
        <v>82</v>
      </c>
      <c r="K283" s="289"/>
      <c r="L283" s="285"/>
      <c r="M283" s="284">
        <v>70</v>
      </c>
      <c r="N283" s="284"/>
      <c r="O283" s="286"/>
      <c r="P283" s="345"/>
    </row>
    <row r="284" spans="1:16" ht="13.5">
      <c r="A284" s="339"/>
      <c r="B284" s="281"/>
      <c r="C284" s="282"/>
      <c r="D284" s="280"/>
      <c r="E284" s="283"/>
      <c r="F284" s="289"/>
      <c r="G284" s="288"/>
      <c r="H284" s="284">
        <f>SUM(H282:H283)</f>
        <v>7200</v>
      </c>
      <c r="I284" s="283"/>
      <c r="J284" s="280"/>
      <c r="K284" s="289"/>
      <c r="L284" s="285"/>
      <c r="M284" s="284">
        <f>SUM(M282:M283)</f>
        <v>7721.2000000000007</v>
      </c>
      <c r="N284" s="284"/>
      <c r="O284" s="286">
        <f>M284+H284</f>
        <v>14921.2</v>
      </c>
      <c r="P284" s="345">
        <f>O284/10</f>
        <v>1492.1200000000001</v>
      </c>
    </row>
    <row r="285" spans="1:16" ht="13.5">
      <c r="A285" s="339"/>
      <c r="B285" s="291">
        <v>9</v>
      </c>
      <c r="C285" s="292" t="s">
        <v>1524</v>
      </c>
      <c r="D285" s="308"/>
      <c r="E285" s="309"/>
      <c r="F285" s="310"/>
      <c r="G285" s="311"/>
      <c r="H285" s="312"/>
      <c r="I285" s="309"/>
      <c r="J285" s="308"/>
      <c r="K285" s="310"/>
      <c r="L285" s="313"/>
      <c r="M285" s="312"/>
      <c r="N285" s="312"/>
      <c r="O285" s="314"/>
      <c r="P285" s="345"/>
    </row>
    <row r="286" spans="1:16" ht="13.5">
      <c r="A286" s="339"/>
      <c r="B286" s="291" t="s">
        <v>1456</v>
      </c>
      <c r="C286" s="292" t="s">
        <v>1525</v>
      </c>
      <c r="D286" s="308" t="s">
        <v>169</v>
      </c>
      <c r="E286" s="309" t="s">
        <v>196</v>
      </c>
      <c r="F286" s="310">
        <f>1.5</f>
        <v>1.5</v>
      </c>
      <c r="G286" s="313">
        <f>I6</f>
        <v>1000</v>
      </c>
      <c r="H286" s="312">
        <f>F286*G286</f>
        <v>1500</v>
      </c>
      <c r="I286" s="309" t="s">
        <v>90</v>
      </c>
      <c r="J286" s="308" t="s">
        <v>356</v>
      </c>
      <c r="K286" s="310">
        <v>83</v>
      </c>
      <c r="L286" s="313">
        <f>'Bhume Rate 078-79'!H41</f>
        <v>7</v>
      </c>
      <c r="M286" s="312">
        <f>K286*L286</f>
        <v>581</v>
      </c>
      <c r="N286" s="312"/>
      <c r="O286" s="314"/>
      <c r="P286" s="345"/>
    </row>
    <row r="287" spans="1:16" ht="13.5">
      <c r="A287" s="339"/>
      <c r="B287" s="291"/>
      <c r="C287" s="292"/>
      <c r="D287" s="308"/>
      <c r="E287" s="309" t="s">
        <v>156</v>
      </c>
      <c r="F287" s="310">
        <f>1.5</f>
        <v>1.5</v>
      </c>
      <c r="G287" s="313">
        <f>O6</f>
        <v>640</v>
      </c>
      <c r="H287" s="312">
        <f>F287*G287</f>
        <v>960</v>
      </c>
      <c r="I287" s="309" t="s">
        <v>202</v>
      </c>
      <c r="J287" s="308" t="s">
        <v>82</v>
      </c>
      <c r="K287" s="310">
        <v>30</v>
      </c>
      <c r="L287" s="313">
        <f>'Bhume Rate 078-79'!H40</f>
        <v>340</v>
      </c>
      <c r="M287" s="312">
        <f>K287*L287</f>
        <v>10200</v>
      </c>
      <c r="N287" s="312"/>
      <c r="O287" s="314"/>
      <c r="P287" s="345"/>
    </row>
    <row r="288" spans="1:16" ht="13.5">
      <c r="A288" s="339"/>
      <c r="B288" s="281"/>
      <c r="C288" s="282"/>
      <c r="D288" s="280"/>
      <c r="E288" s="283"/>
      <c r="F288" s="289"/>
      <c r="G288" s="288"/>
      <c r="H288" s="284"/>
      <c r="I288" s="283" t="s">
        <v>89</v>
      </c>
      <c r="J288" s="280" t="s">
        <v>176</v>
      </c>
      <c r="K288" s="289">
        <v>5</v>
      </c>
      <c r="L288" s="285">
        <f>'Bhume Rate 078-79'!H47</f>
        <v>80</v>
      </c>
      <c r="M288" s="284">
        <f>K288*L288</f>
        <v>400</v>
      </c>
      <c r="N288" s="284"/>
      <c r="O288" s="286"/>
      <c r="P288" s="345"/>
    </row>
    <row r="289" spans="1:16" ht="13.5">
      <c r="A289" s="339"/>
      <c r="B289" s="281"/>
      <c r="C289" s="282"/>
      <c r="D289" s="280"/>
      <c r="E289" s="283"/>
      <c r="F289" s="289"/>
      <c r="G289" s="288"/>
      <c r="H289" s="284">
        <f>SUM(H286:H288)</f>
        <v>2460</v>
      </c>
      <c r="I289" s="283"/>
      <c r="J289" s="280"/>
      <c r="K289" s="289"/>
      <c r="L289" s="285"/>
      <c r="M289" s="284">
        <f>SUM(M286:M288)</f>
        <v>11181</v>
      </c>
      <c r="N289" s="284"/>
      <c r="O289" s="286">
        <f>M289+H289</f>
        <v>13641</v>
      </c>
      <c r="P289" s="345">
        <f>O289/10</f>
        <v>1364.1</v>
      </c>
    </row>
    <row r="290" spans="1:16" ht="13.5">
      <c r="A290" s="339"/>
      <c r="B290" s="281" t="s">
        <v>1457</v>
      </c>
      <c r="C290" s="282" t="s">
        <v>1526</v>
      </c>
      <c r="D290" s="280" t="s">
        <v>169</v>
      </c>
      <c r="E290" s="283" t="s">
        <v>196</v>
      </c>
      <c r="F290" s="289">
        <v>2</v>
      </c>
      <c r="G290" s="285">
        <f>I6</f>
        <v>1000</v>
      </c>
      <c r="H290" s="284">
        <f>F290*G290</f>
        <v>2000</v>
      </c>
      <c r="I290" s="283" t="s">
        <v>90</v>
      </c>
      <c r="J290" s="280" t="s">
        <v>201</v>
      </c>
      <c r="K290" s="289">
        <v>166</v>
      </c>
      <c r="L290" s="285">
        <f>'Bhume Rate 078-79'!H41</f>
        <v>7</v>
      </c>
      <c r="M290" s="284">
        <f>K290*L290</f>
        <v>1162</v>
      </c>
      <c r="N290" s="284"/>
      <c r="O290" s="286"/>
      <c r="P290" s="345"/>
    </row>
    <row r="291" spans="1:16" ht="13.5">
      <c r="A291" s="339"/>
      <c r="B291" s="281"/>
      <c r="C291" s="282"/>
      <c r="D291" s="280"/>
      <c r="E291" s="283" t="s">
        <v>156</v>
      </c>
      <c r="F291" s="289">
        <v>2</v>
      </c>
      <c r="G291" s="285">
        <f>O6</f>
        <v>640</v>
      </c>
      <c r="H291" s="284">
        <f>F291*G291</f>
        <v>1280</v>
      </c>
      <c r="I291" s="283" t="s">
        <v>202</v>
      </c>
      <c r="J291" s="280" t="s">
        <v>82</v>
      </c>
      <c r="K291" s="289">
        <v>40</v>
      </c>
      <c r="L291" s="285">
        <f>'Bhume Rate 078-79'!H40</f>
        <v>340</v>
      </c>
      <c r="M291" s="284">
        <f>K291*L291</f>
        <v>13600</v>
      </c>
      <c r="N291" s="284"/>
      <c r="O291" s="286"/>
      <c r="P291" s="345"/>
    </row>
    <row r="292" spans="1:16" ht="13.5">
      <c r="A292" s="339"/>
      <c r="B292" s="281"/>
      <c r="C292" s="282"/>
      <c r="D292" s="280"/>
      <c r="E292" s="283"/>
      <c r="F292" s="289"/>
      <c r="G292" s="288"/>
      <c r="H292" s="284"/>
      <c r="I292" s="283" t="s">
        <v>89</v>
      </c>
      <c r="J292" s="280" t="s">
        <v>176</v>
      </c>
      <c r="K292" s="289">
        <v>5</v>
      </c>
      <c r="L292" s="285">
        <f>'Bhume Rate 078-79'!H47</f>
        <v>80</v>
      </c>
      <c r="M292" s="284">
        <f>K292*L292</f>
        <v>400</v>
      </c>
      <c r="N292" s="284"/>
      <c r="O292" s="286"/>
      <c r="P292" s="345"/>
    </row>
    <row r="293" spans="1:16" ht="13.5">
      <c r="A293" s="339"/>
      <c r="B293" s="281"/>
      <c r="C293" s="282"/>
      <c r="D293" s="280"/>
      <c r="E293" s="283"/>
      <c r="F293" s="289"/>
      <c r="G293" s="288"/>
      <c r="H293" s="284">
        <f>SUM(H290:H292)</f>
        <v>3280</v>
      </c>
      <c r="I293" s="283"/>
      <c r="J293" s="280"/>
      <c r="K293" s="289"/>
      <c r="L293" s="285"/>
      <c r="M293" s="284">
        <f>SUM(M290:M292)</f>
        <v>15162</v>
      </c>
      <c r="N293" s="284"/>
      <c r="O293" s="286">
        <f>M293+H293</f>
        <v>18442</v>
      </c>
      <c r="P293" s="345">
        <f>O293/10</f>
        <v>1844.2</v>
      </c>
    </row>
    <row r="294" spans="1:16" ht="27">
      <c r="A294" s="339"/>
      <c r="B294" s="281">
        <v>10</v>
      </c>
      <c r="C294" s="282" t="s">
        <v>1625</v>
      </c>
      <c r="D294" s="280" t="s">
        <v>169</v>
      </c>
      <c r="E294" s="283" t="s">
        <v>196</v>
      </c>
      <c r="F294" s="289">
        <v>1.8</v>
      </c>
      <c r="G294" s="285">
        <f>I6</f>
        <v>1000</v>
      </c>
      <c r="H294" s="284">
        <f>F294*G294</f>
        <v>1800</v>
      </c>
      <c r="I294" s="283" t="s">
        <v>372</v>
      </c>
      <c r="J294" s="280" t="s">
        <v>79</v>
      </c>
      <c r="K294" s="289">
        <v>0.26</v>
      </c>
      <c r="L294" s="285">
        <f>O9</f>
        <v>58642.2</v>
      </c>
      <c r="M294" s="284">
        <f>K294*L294</f>
        <v>15246.972</v>
      </c>
      <c r="N294" s="284"/>
      <c r="O294" s="286"/>
      <c r="P294" s="345"/>
    </row>
    <row r="295" spans="1:16" ht="13.5">
      <c r="A295" s="339"/>
      <c r="B295" s="281"/>
      <c r="C295" s="282"/>
      <c r="D295" s="280"/>
      <c r="E295" s="283" t="s">
        <v>156</v>
      </c>
      <c r="F295" s="289">
        <v>1.5</v>
      </c>
      <c r="G295" s="285">
        <f>O6</f>
        <v>640</v>
      </c>
      <c r="H295" s="284">
        <f>F295*G295</f>
        <v>960</v>
      </c>
      <c r="I295" s="283" t="s">
        <v>128</v>
      </c>
      <c r="J295" s="280" t="s">
        <v>176</v>
      </c>
      <c r="K295" s="289">
        <v>0.4</v>
      </c>
      <c r="L295" s="285">
        <f>O11</f>
        <v>114.94</v>
      </c>
      <c r="M295" s="284">
        <f>K295*L295</f>
        <v>45.975999999999999</v>
      </c>
      <c r="N295" s="284"/>
      <c r="O295" s="286"/>
      <c r="P295" s="345"/>
    </row>
    <row r="296" spans="1:16" ht="13.5">
      <c r="A296" s="339"/>
      <c r="B296" s="281"/>
      <c r="C296" s="282"/>
      <c r="D296" s="280"/>
      <c r="E296" s="283"/>
      <c r="F296" s="289"/>
      <c r="G296" s="288"/>
      <c r="H296" s="284"/>
      <c r="I296" s="283" t="s">
        <v>203</v>
      </c>
      <c r="J296" s="280" t="s">
        <v>82</v>
      </c>
      <c r="K296" s="289">
        <v>160</v>
      </c>
      <c r="L296" s="285">
        <f>Output_2!I101/100</f>
        <v>0.84650000000000003</v>
      </c>
      <c r="M296" s="284">
        <f>K296*L296</f>
        <v>135.44</v>
      </c>
      <c r="N296" s="284"/>
      <c r="O296" s="286"/>
      <c r="P296" s="345"/>
    </row>
    <row r="297" spans="1:16" ht="13.5">
      <c r="A297" s="339"/>
      <c r="B297" s="281"/>
      <c r="C297" s="282"/>
      <c r="D297" s="280"/>
      <c r="E297" s="283"/>
      <c r="F297" s="289"/>
      <c r="G297" s="288"/>
      <c r="H297" s="284">
        <f>SUM(H294:H296)</f>
        <v>2760</v>
      </c>
      <c r="I297" s="283"/>
      <c r="J297" s="280"/>
      <c r="K297" s="289"/>
      <c r="L297" s="285"/>
      <c r="M297" s="284">
        <f>SUM(M294:M296)</f>
        <v>15428.388000000001</v>
      </c>
      <c r="N297" s="284"/>
      <c r="O297" s="286">
        <f>M297+H297</f>
        <v>18188.387999999999</v>
      </c>
      <c r="P297" s="345">
        <f>O297/10</f>
        <v>1818.8388</v>
      </c>
    </row>
    <row r="298" spans="1:16" ht="40.5">
      <c r="A298" s="339"/>
      <c r="B298" s="281">
        <v>11</v>
      </c>
      <c r="C298" s="282" t="s">
        <v>1727</v>
      </c>
      <c r="D298" s="280" t="s">
        <v>1725</v>
      </c>
      <c r="E298" s="283" t="s">
        <v>196</v>
      </c>
      <c r="F298" s="289">
        <v>23</v>
      </c>
      <c r="G298" s="285">
        <f>I6</f>
        <v>1000</v>
      </c>
      <c r="H298" s="284">
        <f>F298*G298</f>
        <v>23000</v>
      </c>
      <c r="I298" s="283" t="s">
        <v>372</v>
      </c>
      <c r="J298" s="280" t="s">
        <v>79</v>
      </c>
      <c r="K298" s="289">
        <v>0.45</v>
      </c>
      <c r="L298" s="285">
        <f>O9</f>
        <v>58642.2</v>
      </c>
      <c r="M298" s="284">
        <f>K298*L298</f>
        <v>26388.989999999998</v>
      </c>
      <c r="N298" s="284"/>
      <c r="O298" s="286"/>
      <c r="P298" s="345"/>
    </row>
    <row r="299" spans="1:16" ht="13.5">
      <c r="A299" s="339"/>
      <c r="B299" s="281"/>
      <c r="C299" s="282"/>
      <c r="D299" s="280"/>
      <c r="E299" s="283" t="s">
        <v>156</v>
      </c>
      <c r="F299" s="289">
        <v>2.2999999999999998</v>
      </c>
      <c r="G299" s="285">
        <f>O6</f>
        <v>640</v>
      </c>
      <c r="H299" s="284">
        <f>F299*G299</f>
        <v>1472</v>
      </c>
      <c r="I299" s="283" t="s">
        <v>1733</v>
      </c>
      <c r="J299" s="280" t="s">
        <v>83</v>
      </c>
      <c r="K299" s="289">
        <v>37.5</v>
      </c>
      <c r="L299" s="285">
        <f>Output_2!I140</f>
        <v>257.32499999999999</v>
      </c>
      <c r="M299" s="284">
        <f>K299*L299</f>
        <v>9649.6875</v>
      </c>
      <c r="N299" s="284"/>
      <c r="O299" s="286"/>
      <c r="P299" s="345"/>
    </row>
    <row r="300" spans="1:16" ht="13.5">
      <c r="A300" s="339"/>
      <c r="B300" s="281"/>
      <c r="C300" s="282"/>
      <c r="D300" s="280"/>
      <c r="E300" s="283"/>
      <c r="F300" s="289"/>
      <c r="G300" s="288"/>
      <c r="H300" s="284"/>
      <c r="I300" s="283" t="s">
        <v>128</v>
      </c>
      <c r="J300" s="280" t="s">
        <v>85</v>
      </c>
      <c r="K300" s="289">
        <v>1.42</v>
      </c>
      <c r="L300" s="285">
        <f>O11</f>
        <v>114.94</v>
      </c>
      <c r="M300" s="284">
        <f>K300*L300</f>
        <v>163.2148</v>
      </c>
      <c r="N300" s="284"/>
      <c r="O300" s="286"/>
      <c r="P300" s="345"/>
    </row>
    <row r="301" spans="1:16" ht="13.5">
      <c r="A301" s="339"/>
      <c r="B301" s="281"/>
      <c r="C301" s="282"/>
      <c r="D301" s="280"/>
      <c r="E301" s="283"/>
      <c r="F301" s="289"/>
      <c r="G301" s="288"/>
      <c r="H301" s="284"/>
      <c r="I301" s="283" t="s">
        <v>1726</v>
      </c>
      <c r="J301" s="280" t="s">
        <v>903</v>
      </c>
      <c r="K301" s="289">
        <v>45</v>
      </c>
      <c r="L301" s="285">
        <v>5</v>
      </c>
      <c r="M301" s="284">
        <f>K301*L301</f>
        <v>225</v>
      </c>
      <c r="N301" s="284"/>
      <c r="O301" s="286"/>
      <c r="P301" s="345"/>
    </row>
    <row r="302" spans="1:16" ht="13.5">
      <c r="A302" s="339"/>
      <c r="B302" s="281"/>
      <c r="C302" s="282"/>
      <c r="D302" s="280"/>
      <c r="E302" s="283"/>
      <c r="F302" s="289"/>
      <c r="G302" s="288"/>
      <c r="H302" s="284">
        <f>SUM(H298:H300)</f>
        <v>24472</v>
      </c>
      <c r="I302" s="283"/>
      <c r="J302" s="280"/>
      <c r="K302" s="289"/>
      <c r="L302" s="285"/>
      <c r="M302" s="284">
        <f>SUM(M298:M301)</f>
        <v>36426.8923</v>
      </c>
      <c r="N302" s="284"/>
      <c r="O302" s="286">
        <f>M302+H302</f>
        <v>60898.8923</v>
      </c>
      <c r="P302" s="345">
        <f>O302/35.58</f>
        <v>1711.6046177627882</v>
      </c>
    </row>
    <row r="303" spans="1:16" ht="40.5">
      <c r="A303" s="339"/>
      <c r="B303" s="281">
        <v>12</v>
      </c>
      <c r="C303" s="282" t="s">
        <v>1731</v>
      </c>
      <c r="D303" s="280" t="s">
        <v>1725</v>
      </c>
      <c r="E303" s="283" t="s">
        <v>196</v>
      </c>
      <c r="F303" s="289">
        <v>23</v>
      </c>
      <c r="G303" s="285">
        <f>I6</f>
        <v>1000</v>
      </c>
      <c r="H303" s="284">
        <f>F303*G303</f>
        <v>23000</v>
      </c>
      <c r="I303" s="283" t="s">
        <v>372</v>
      </c>
      <c r="J303" s="280" t="s">
        <v>79</v>
      </c>
      <c r="K303" s="289">
        <v>0.45</v>
      </c>
      <c r="L303" s="285">
        <f>O9</f>
        <v>58642.2</v>
      </c>
      <c r="M303" s="284">
        <f>K303*L303</f>
        <v>26388.989999999998</v>
      </c>
      <c r="N303" s="284"/>
      <c r="O303" s="286"/>
      <c r="P303" s="345"/>
    </row>
    <row r="304" spans="1:16" ht="13.5">
      <c r="A304" s="339"/>
      <c r="B304" s="281"/>
      <c r="C304" s="282"/>
      <c r="D304" s="280"/>
      <c r="E304" s="283" t="s">
        <v>156</v>
      </c>
      <c r="F304" s="289">
        <v>2.2999999999999998</v>
      </c>
      <c r="G304" s="285">
        <f>O6</f>
        <v>640</v>
      </c>
      <c r="H304" s="284">
        <f>F304*G304</f>
        <v>1472</v>
      </c>
      <c r="I304" s="283" t="s">
        <v>1732</v>
      </c>
      <c r="J304" s="280" t="s">
        <v>83</v>
      </c>
      <c r="K304" s="289">
        <v>37.5</v>
      </c>
      <c r="L304" s="285">
        <f>Output_2!I141</f>
        <v>394.2</v>
      </c>
      <c r="M304" s="284">
        <f>K304*L304</f>
        <v>14782.5</v>
      </c>
      <c r="N304" s="284"/>
      <c r="O304" s="286"/>
      <c r="P304" s="345"/>
    </row>
    <row r="305" spans="1:16" ht="13.5">
      <c r="A305" s="339"/>
      <c r="B305" s="281"/>
      <c r="C305" s="282"/>
      <c r="D305" s="280"/>
      <c r="E305" s="283"/>
      <c r="F305" s="289"/>
      <c r="G305" s="288"/>
      <c r="H305" s="284"/>
      <c r="I305" s="283" t="s">
        <v>128</v>
      </c>
      <c r="J305" s="280" t="s">
        <v>85</v>
      </c>
      <c r="K305" s="289">
        <v>1.42</v>
      </c>
      <c r="L305" s="285">
        <f>O11</f>
        <v>114.94</v>
      </c>
      <c r="M305" s="284">
        <f>K305*L305</f>
        <v>163.2148</v>
      </c>
      <c r="N305" s="284"/>
      <c r="O305" s="286"/>
      <c r="P305" s="345"/>
    </row>
    <row r="306" spans="1:16" ht="13.5">
      <c r="A306" s="339"/>
      <c r="B306" s="281"/>
      <c r="C306" s="282"/>
      <c r="D306" s="280"/>
      <c r="E306" s="283"/>
      <c r="F306" s="289"/>
      <c r="G306" s="288"/>
      <c r="H306" s="284"/>
      <c r="I306" s="283" t="s">
        <v>1726</v>
      </c>
      <c r="J306" s="280" t="s">
        <v>903</v>
      </c>
      <c r="K306" s="289">
        <v>45</v>
      </c>
      <c r="L306" s="285">
        <v>5</v>
      </c>
      <c r="M306" s="284">
        <f>K306*L306</f>
        <v>225</v>
      </c>
      <c r="N306" s="284"/>
      <c r="O306" s="286"/>
      <c r="P306" s="345"/>
    </row>
    <row r="307" spans="1:16" ht="13.5">
      <c r="A307" s="339"/>
      <c r="B307" s="281"/>
      <c r="C307" s="282"/>
      <c r="D307" s="280"/>
      <c r="E307" s="283"/>
      <c r="F307" s="289"/>
      <c r="G307" s="288"/>
      <c r="H307" s="284">
        <f>SUM(H303:H305)</f>
        <v>24472</v>
      </c>
      <c r="I307" s="283"/>
      <c r="J307" s="280"/>
      <c r="K307" s="289"/>
      <c r="L307" s="285"/>
      <c r="M307" s="284">
        <f>SUM(M303:M306)</f>
        <v>41559.7048</v>
      </c>
      <c r="N307" s="284"/>
      <c r="O307" s="286">
        <f>M307+H307</f>
        <v>66031.704800000007</v>
      </c>
      <c r="P307" s="345">
        <f>O307/35.58</f>
        <v>1855.8657897695336</v>
      </c>
    </row>
    <row r="308" spans="1:16" ht="40.5">
      <c r="A308" s="339"/>
      <c r="B308" s="281">
        <v>13</v>
      </c>
      <c r="C308" s="282" t="s">
        <v>1728</v>
      </c>
      <c r="D308" s="280" t="s">
        <v>1725</v>
      </c>
      <c r="E308" s="283" t="s">
        <v>196</v>
      </c>
      <c r="F308" s="289">
        <v>23</v>
      </c>
      <c r="G308" s="285">
        <f>I6</f>
        <v>1000</v>
      </c>
      <c r="H308" s="284">
        <f>F308*G308</f>
        <v>23000</v>
      </c>
      <c r="I308" s="283" t="s">
        <v>372</v>
      </c>
      <c r="J308" s="280" t="s">
        <v>79</v>
      </c>
      <c r="K308" s="289">
        <v>0.45</v>
      </c>
      <c r="L308" s="285">
        <f>O9</f>
        <v>58642.2</v>
      </c>
      <c r="M308" s="284">
        <f>K308*L308</f>
        <v>26388.989999999998</v>
      </c>
      <c r="N308" s="284"/>
      <c r="O308" s="286"/>
      <c r="P308" s="345"/>
    </row>
    <row r="309" spans="1:16" ht="13.5">
      <c r="A309" s="339"/>
      <c r="B309" s="281"/>
      <c r="C309" s="282"/>
      <c r="D309" s="280"/>
      <c r="E309" s="283" t="s">
        <v>156</v>
      </c>
      <c r="F309" s="289">
        <v>2.2999999999999998</v>
      </c>
      <c r="G309" s="285">
        <f>O6</f>
        <v>640</v>
      </c>
      <c r="H309" s="284">
        <f>F309*G309</f>
        <v>1472</v>
      </c>
      <c r="I309" s="283" t="s">
        <v>936</v>
      </c>
      <c r="J309" s="280" t="s">
        <v>83</v>
      </c>
      <c r="K309" s="289">
        <v>37.5</v>
      </c>
      <c r="L309" s="285">
        <f>Output_2!I160</f>
        <v>394.2</v>
      </c>
      <c r="M309" s="284">
        <f>K309*L309</f>
        <v>14782.5</v>
      </c>
      <c r="N309" s="284"/>
      <c r="O309" s="286"/>
      <c r="P309" s="345"/>
    </row>
    <row r="310" spans="1:16" ht="13.5">
      <c r="A310" s="339"/>
      <c r="B310" s="281"/>
      <c r="C310" s="282"/>
      <c r="D310" s="280"/>
      <c r="E310" s="283"/>
      <c r="F310" s="289"/>
      <c r="G310" s="288"/>
      <c r="H310" s="284"/>
      <c r="I310" s="283" t="s">
        <v>128</v>
      </c>
      <c r="J310" s="280" t="s">
        <v>85</v>
      </c>
      <c r="K310" s="289">
        <v>1.42</v>
      </c>
      <c r="L310" s="285">
        <f>O11</f>
        <v>114.94</v>
      </c>
      <c r="M310" s="284">
        <f>K310*L310</f>
        <v>163.2148</v>
      </c>
      <c r="N310" s="284"/>
      <c r="O310" s="286"/>
      <c r="P310" s="345"/>
    </row>
    <row r="311" spans="1:16" ht="13.5">
      <c r="A311" s="339"/>
      <c r="B311" s="281"/>
      <c r="C311" s="282"/>
      <c r="D311" s="280"/>
      <c r="E311" s="283"/>
      <c r="F311" s="289"/>
      <c r="G311" s="288"/>
      <c r="H311" s="284"/>
      <c r="I311" s="283" t="s">
        <v>1726</v>
      </c>
      <c r="J311" s="280" t="s">
        <v>903</v>
      </c>
      <c r="K311" s="289">
        <v>45</v>
      </c>
      <c r="L311" s="285">
        <v>5</v>
      </c>
      <c r="M311" s="284">
        <f>K311*L311</f>
        <v>225</v>
      </c>
      <c r="N311" s="284"/>
      <c r="O311" s="286"/>
      <c r="P311" s="345"/>
    </row>
    <row r="312" spans="1:16" ht="13.5">
      <c r="A312" s="339"/>
      <c r="B312" s="281"/>
      <c r="C312" s="282"/>
      <c r="D312" s="280"/>
      <c r="E312" s="283"/>
      <c r="F312" s="289"/>
      <c r="G312" s="288"/>
      <c r="H312" s="284">
        <f>SUM(H308:H310)</f>
        <v>24472</v>
      </c>
      <c r="I312" s="283"/>
      <c r="J312" s="280"/>
      <c r="K312" s="289"/>
      <c r="L312" s="285"/>
      <c r="M312" s="284">
        <f>SUM(M308:M311)</f>
        <v>41559.7048</v>
      </c>
      <c r="N312" s="284"/>
      <c r="O312" s="286">
        <f>M312+H312</f>
        <v>66031.704800000007</v>
      </c>
      <c r="P312" s="345">
        <f>O312/35.58</f>
        <v>1855.8657897695336</v>
      </c>
    </row>
    <row r="313" spans="1:16" ht="40.5">
      <c r="A313" s="339"/>
      <c r="B313" s="281">
        <v>14</v>
      </c>
      <c r="C313" s="282" t="s">
        <v>1729</v>
      </c>
      <c r="D313" s="280" t="s">
        <v>1725</v>
      </c>
      <c r="E313" s="283" t="s">
        <v>196</v>
      </c>
      <c r="F313" s="289">
        <v>23</v>
      </c>
      <c r="G313" s="285">
        <f>I6</f>
        <v>1000</v>
      </c>
      <c r="H313" s="284">
        <f>F313*G313</f>
        <v>23000</v>
      </c>
      <c r="I313" s="283" t="s">
        <v>372</v>
      </c>
      <c r="J313" s="280" t="s">
        <v>79</v>
      </c>
      <c r="K313" s="289">
        <v>0.45</v>
      </c>
      <c r="L313" s="285">
        <f>O9</f>
        <v>58642.2</v>
      </c>
      <c r="M313" s="284">
        <f>K313*L313</f>
        <v>26388.989999999998</v>
      </c>
      <c r="N313" s="284"/>
      <c r="O313" s="286"/>
      <c r="P313" s="345"/>
    </row>
    <row r="314" spans="1:16" ht="13.5">
      <c r="A314" s="339"/>
      <c r="B314" s="281"/>
      <c r="C314" s="282"/>
      <c r="D314" s="280"/>
      <c r="E314" s="283" t="s">
        <v>156</v>
      </c>
      <c r="F314" s="289">
        <v>2.2999999999999998</v>
      </c>
      <c r="G314" s="285">
        <f>O6</f>
        <v>640</v>
      </c>
      <c r="H314" s="284">
        <f>F314*G314</f>
        <v>1472</v>
      </c>
      <c r="I314" s="283" t="s">
        <v>1730</v>
      </c>
      <c r="J314" s="280" t="s">
        <v>83</v>
      </c>
      <c r="K314" s="289">
        <v>37.5</v>
      </c>
      <c r="L314" s="285">
        <f>Output_2!I148</f>
        <v>613.20000000000005</v>
      </c>
      <c r="M314" s="284">
        <f>K314*L314</f>
        <v>22995</v>
      </c>
      <c r="N314" s="284"/>
      <c r="O314" s="286"/>
      <c r="P314" s="345"/>
    </row>
    <row r="315" spans="1:16" ht="13.5">
      <c r="A315" s="339"/>
      <c r="B315" s="281"/>
      <c r="C315" s="282"/>
      <c r="D315" s="280"/>
      <c r="E315" s="283"/>
      <c r="F315" s="289"/>
      <c r="G315" s="288"/>
      <c r="H315" s="284"/>
      <c r="I315" s="283" t="s">
        <v>128</v>
      </c>
      <c r="J315" s="280" t="s">
        <v>85</v>
      </c>
      <c r="K315" s="289">
        <v>1.42</v>
      </c>
      <c r="L315" s="285">
        <f>O11</f>
        <v>114.94</v>
      </c>
      <c r="M315" s="284">
        <f>K315*L315</f>
        <v>163.2148</v>
      </c>
      <c r="N315" s="284"/>
      <c r="O315" s="286"/>
      <c r="P315" s="345"/>
    </row>
    <row r="316" spans="1:16" ht="13.5">
      <c r="A316" s="339"/>
      <c r="B316" s="281"/>
      <c r="C316" s="282"/>
      <c r="D316" s="280"/>
      <c r="E316" s="283"/>
      <c r="F316" s="289"/>
      <c r="G316" s="288"/>
      <c r="H316" s="284"/>
      <c r="I316" s="283" t="s">
        <v>1726</v>
      </c>
      <c r="J316" s="280" t="s">
        <v>903</v>
      </c>
      <c r="K316" s="289">
        <v>45</v>
      </c>
      <c r="L316" s="285">
        <v>5</v>
      </c>
      <c r="M316" s="284">
        <f>K316*L316</f>
        <v>225</v>
      </c>
      <c r="N316" s="284"/>
      <c r="O316" s="286"/>
      <c r="P316" s="345"/>
    </row>
    <row r="317" spans="1:16" ht="13.5">
      <c r="A317" s="339"/>
      <c r="B317" s="281"/>
      <c r="C317" s="282"/>
      <c r="D317" s="280"/>
      <c r="E317" s="283"/>
      <c r="F317" s="289"/>
      <c r="G317" s="288"/>
      <c r="H317" s="284">
        <f>SUM(H313:H315)</f>
        <v>24472</v>
      </c>
      <c r="I317" s="283"/>
      <c r="J317" s="280"/>
      <c r="K317" s="289"/>
      <c r="L317" s="285"/>
      <c r="M317" s="284">
        <f>SUM(M313:M316)</f>
        <v>49772.2048</v>
      </c>
      <c r="N317" s="284"/>
      <c r="O317" s="286">
        <f>M317+H317</f>
        <v>74244.204800000007</v>
      </c>
      <c r="P317" s="345">
        <f>O317/35.58</f>
        <v>2086.6836649803263</v>
      </c>
    </row>
    <row r="318" spans="1:16" ht="13.5">
      <c r="A318" s="342">
        <v>10</v>
      </c>
      <c r="B318" s="539" t="s">
        <v>1527</v>
      </c>
      <c r="C318" s="539"/>
      <c r="D318" s="539"/>
      <c r="E318" s="539"/>
      <c r="F318" s="289"/>
      <c r="G318" s="288"/>
      <c r="H318" s="284"/>
      <c r="I318" s="283"/>
      <c r="J318" s="280"/>
      <c r="K318" s="289"/>
      <c r="L318" s="285"/>
      <c r="M318" s="284"/>
      <c r="N318" s="284"/>
      <c r="O318" s="286"/>
      <c r="P318" s="345"/>
    </row>
    <row r="319" spans="1:16" ht="13.5">
      <c r="A319" s="339"/>
      <c r="B319" s="281">
        <v>1</v>
      </c>
      <c r="C319" s="282" t="s">
        <v>1992</v>
      </c>
      <c r="D319" s="280" t="s">
        <v>79</v>
      </c>
      <c r="E319" s="283" t="s">
        <v>196</v>
      </c>
      <c r="F319" s="289">
        <v>34</v>
      </c>
      <c r="G319" s="285">
        <f>I6</f>
        <v>1000</v>
      </c>
      <c r="H319" s="284">
        <f>F319*G319</f>
        <v>34000</v>
      </c>
      <c r="I319" s="283" t="s">
        <v>78</v>
      </c>
      <c r="J319" s="280" t="s">
        <v>79</v>
      </c>
      <c r="K319" s="289">
        <v>1.1000000000000001</v>
      </c>
      <c r="L319" s="285">
        <f>L9</f>
        <v>187293.6</v>
      </c>
      <c r="M319" s="284">
        <f>K319*L319</f>
        <v>206022.96000000002</v>
      </c>
      <c r="N319" s="284"/>
      <c r="O319" s="286"/>
      <c r="P319" s="345"/>
    </row>
    <row r="320" spans="1:16" ht="13.5">
      <c r="A320" s="339"/>
      <c r="B320" s="281"/>
      <c r="C320" s="282"/>
      <c r="D320" s="280"/>
      <c r="E320" s="283" t="s">
        <v>156</v>
      </c>
      <c r="F320" s="289">
        <v>3.4</v>
      </c>
      <c r="G320" s="285">
        <f>O6</f>
        <v>640</v>
      </c>
      <c r="H320" s="284">
        <f>F320*G320</f>
        <v>2176</v>
      </c>
      <c r="I320" s="283" t="s">
        <v>132</v>
      </c>
      <c r="J320" s="280" t="s">
        <v>82</v>
      </c>
      <c r="K320" s="289">
        <v>92</v>
      </c>
      <c r="L320" s="285">
        <f>Output_2!I98/7</f>
        <v>14.991428571428571</v>
      </c>
      <c r="M320" s="284">
        <f>K320*L320</f>
        <v>1379.2114285714285</v>
      </c>
      <c r="N320" s="284"/>
      <c r="O320" s="286"/>
      <c r="P320" s="345"/>
    </row>
    <row r="321" spans="1:16" ht="13.5">
      <c r="A321" s="339"/>
      <c r="B321" s="281"/>
      <c r="C321" s="282"/>
      <c r="D321" s="280"/>
      <c r="E321" s="283"/>
      <c r="F321" s="289"/>
      <c r="G321" s="288"/>
      <c r="H321" s="284"/>
      <c r="I321" s="283" t="s">
        <v>204</v>
      </c>
      <c r="J321" s="280" t="s">
        <v>82</v>
      </c>
      <c r="K321" s="289">
        <v>184</v>
      </c>
      <c r="L321" s="285">
        <f>Output_2!I101/100</f>
        <v>0.84650000000000003</v>
      </c>
      <c r="M321" s="284">
        <f>K321*L321</f>
        <v>155.756</v>
      </c>
      <c r="N321" s="284"/>
      <c r="O321" s="286"/>
      <c r="P321" s="345"/>
    </row>
    <row r="322" spans="1:16" ht="13.5">
      <c r="A322" s="339"/>
      <c r="B322" s="281"/>
      <c r="C322" s="282"/>
      <c r="D322" s="280"/>
      <c r="E322" s="283"/>
      <c r="F322" s="289"/>
      <c r="G322" s="288"/>
      <c r="H322" s="284">
        <f>SUM(H319:H321)</f>
        <v>36176</v>
      </c>
      <c r="I322" s="283"/>
      <c r="J322" s="280"/>
      <c r="K322" s="289"/>
      <c r="L322" s="285"/>
      <c r="M322" s="284">
        <f>SUM(M319:M321)</f>
        <v>207557.92742857145</v>
      </c>
      <c r="N322" s="284"/>
      <c r="O322" s="286">
        <f>M322+H322</f>
        <v>243733.92742857145</v>
      </c>
      <c r="P322" s="345"/>
    </row>
    <row r="323" spans="1:16" ht="13.5">
      <c r="A323" s="339"/>
      <c r="B323" s="281">
        <v>1</v>
      </c>
      <c r="C323" s="282" t="s">
        <v>1626</v>
      </c>
      <c r="D323" s="280" t="s">
        <v>79</v>
      </c>
      <c r="E323" s="283" t="s">
        <v>196</v>
      </c>
      <c r="F323" s="289">
        <v>34</v>
      </c>
      <c r="G323" s="285">
        <f>I6</f>
        <v>1000</v>
      </c>
      <c r="H323" s="284">
        <f>F323*G323</f>
        <v>34000</v>
      </c>
      <c r="I323" s="283" t="s">
        <v>372</v>
      </c>
      <c r="J323" s="280" t="s">
        <v>79</v>
      </c>
      <c r="K323" s="289">
        <v>1.1000000000000001</v>
      </c>
      <c r="L323" s="285">
        <f>O9</f>
        <v>58642.2</v>
      </c>
      <c r="M323" s="284">
        <f>K323*L323</f>
        <v>64506.420000000006</v>
      </c>
      <c r="N323" s="284"/>
      <c r="O323" s="286"/>
      <c r="P323" s="345"/>
    </row>
    <row r="324" spans="1:16" ht="13.5">
      <c r="A324" s="339"/>
      <c r="B324" s="281"/>
      <c r="C324" s="282"/>
      <c r="D324" s="280"/>
      <c r="E324" s="283" t="s">
        <v>156</v>
      </c>
      <c r="F324" s="289">
        <v>3.4</v>
      </c>
      <c r="G324" s="285">
        <f>O6</f>
        <v>640</v>
      </c>
      <c r="H324" s="284">
        <f>F324*G324</f>
        <v>2176</v>
      </c>
      <c r="I324" s="283" t="s">
        <v>132</v>
      </c>
      <c r="J324" s="280" t="s">
        <v>82</v>
      </c>
      <c r="K324" s="289">
        <v>92</v>
      </c>
      <c r="L324" s="285">
        <f>Output_2!I98/7</f>
        <v>14.991428571428571</v>
      </c>
      <c r="M324" s="284">
        <f>K324*L324</f>
        <v>1379.2114285714285</v>
      </c>
      <c r="N324" s="284"/>
      <c r="O324" s="286"/>
      <c r="P324" s="345"/>
    </row>
    <row r="325" spans="1:16" ht="13.5">
      <c r="A325" s="339"/>
      <c r="B325" s="281"/>
      <c r="C325" s="282"/>
      <c r="D325" s="280"/>
      <c r="E325" s="283"/>
      <c r="F325" s="289"/>
      <c r="G325" s="288"/>
      <c r="H325" s="284"/>
      <c r="I325" s="283" t="s">
        <v>204</v>
      </c>
      <c r="J325" s="280" t="s">
        <v>82</v>
      </c>
      <c r="K325" s="289">
        <v>184</v>
      </c>
      <c r="L325" s="285">
        <f>Output_2!I101/100</f>
        <v>0.84650000000000003</v>
      </c>
      <c r="M325" s="284">
        <f>K325*L325</f>
        <v>155.756</v>
      </c>
      <c r="N325" s="284"/>
      <c r="O325" s="286"/>
      <c r="P325" s="345"/>
    </row>
    <row r="326" spans="1:16" ht="13.5">
      <c r="A326" s="339"/>
      <c r="B326" s="281"/>
      <c r="C326" s="282"/>
      <c r="D326" s="280"/>
      <c r="E326" s="283"/>
      <c r="F326" s="289"/>
      <c r="G326" s="288"/>
      <c r="H326" s="284">
        <f>SUM(H323:H325)</f>
        <v>36176</v>
      </c>
      <c r="I326" s="283"/>
      <c r="J326" s="280"/>
      <c r="K326" s="289"/>
      <c r="L326" s="285"/>
      <c r="M326" s="284">
        <f>SUM(M323:M325)</f>
        <v>66041.387428571426</v>
      </c>
      <c r="N326" s="284"/>
      <c r="O326" s="286">
        <f>M326+H326</f>
        <v>102217.38742857143</v>
      </c>
      <c r="P326" s="345"/>
    </row>
    <row r="327" spans="1:16" ht="27">
      <c r="A327" s="339"/>
      <c r="B327" s="281">
        <v>2</v>
      </c>
      <c r="C327" s="282" t="s">
        <v>1627</v>
      </c>
      <c r="D327" s="280"/>
      <c r="E327" s="283"/>
      <c r="F327" s="289"/>
      <c r="G327" s="288"/>
      <c r="H327" s="284"/>
      <c r="I327" s="283"/>
      <c r="J327" s="280"/>
      <c r="K327" s="289"/>
      <c r="L327" s="285"/>
      <c r="M327" s="284"/>
      <c r="N327" s="284"/>
      <c r="O327" s="286"/>
      <c r="P327" s="345"/>
    </row>
    <row r="328" spans="1:16" ht="13.5">
      <c r="A328" s="339"/>
      <c r="B328" s="281"/>
      <c r="C328" s="282" t="s">
        <v>667</v>
      </c>
      <c r="D328" s="280" t="s">
        <v>1229</v>
      </c>
      <c r="E328" s="283" t="s">
        <v>196</v>
      </c>
      <c r="F328" s="289">
        <v>10</v>
      </c>
      <c r="G328" s="285">
        <f>I6</f>
        <v>1000</v>
      </c>
      <c r="H328" s="284">
        <f>F328*G328</f>
        <v>10000</v>
      </c>
      <c r="I328" s="283" t="s">
        <v>78</v>
      </c>
      <c r="J328" s="280" t="s">
        <v>79</v>
      </c>
      <c r="K328" s="289">
        <v>8.4000000000000005E-2</v>
      </c>
      <c r="L328" s="285">
        <f>L9</f>
        <v>187293.6</v>
      </c>
      <c r="M328" s="284">
        <f t="shared" ref="M328:M333" si="6">K328*L328</f>
        <v>15732.662400000001</v>
      </c>
      <c r="N328" s="284"/>
      <c r="O328" s="286"/>
      <c r="P328" s="345"/>
    </row>
    <row r="329" spans="1:16" ht="13.5">
      <c r="A329" s="339"/>
      <c r="B329" s="281"/>
      <c r="C329" s="282"/>
      <c r="D329" s="280"/>
      <c r="E329" s="283" t="s">
        <v>156</v>
      </c>
      <c r="F329" s="289">
        <v>1</v>
      </c>
      <c r="G329" s="285">
        <f>O6</f>
        <v>640</v>
      </c>
      <c r="H329" s="284">
        <f>F329*G329</f>
        <v>640</v>
      </c>
      <c r="I329" s="283" t="s">
        <v>138</v>
      </c>
      <c r="J329" s="280" t="s">
        <v>82</v>
      </c>
      <c r="K329" s="289">
        <v>6</v>
      </c>
      <c r="L329" s="285">
        <f>Output_2!I119</f>
        <v>24.09</v>
      </c>
      <c r="M329" s="284">
        <f t="shared" si="6"/>
        <v>144.54</v>
      </c>
      <c r="N329" s="284"/>
      <c r="O329" s="286"/>
      <c r="P329" s="345"/>
    </row>
    <row r="330" spans="1:16" ht="13.5">
      <c r="A330" s="339"/>
      <c r="B330" s="281"/>
      <c r="C330" s="282"/>
      <c r="D330" s="280"/>
      <c r="E330" s="283"/>
      <c r="F330" s="289"/>
      <c r="G330" s="288"/>
      <c r="H330" s="284"/>
      <c r="I330" s="283" t="s">
        <v>205</v>
      </c>
      <c r="J330" s="280" t="s">
        <v>82</v>
      </c>
      <c r="K330" s="289">
        <v>1</v>
      </c>
      <c r="L330" s="285">
        <f>Output_2!I120</f>
        <v>47.085000000000001</v>
      </c>
      <c r="M330" s="284">
        <f t="shared" si="6"/>
        <v>47.085000000000001</v>
      </c>
      <c r="N330" s="284"/>
      <c r="O330" s="286"/>
      <c r="P330" s="345"/>
    </row>
    <row r="331" spans="1:16" ht="13.5">
      <c r="A331" s="339"/>
      <c r="B331" s="281"/>
      <c r="C331" s="282"/>
      <c r="D331" s="280"/>
      <c r="E331" s="283"/>
      <c r="F331" s="289"/>
      <c r="G331" s="288"/>
      <c r="H331" s="284"/>
      <c r="I331" s="283" t="s">
        <v>206</v>
      </c>
      <c r="J331" s="280" t="s">
        <v>221</v>
      </c>
      <c r="K331" s="289">
        <v>1</v>
      </c>
      <c r="L331" s="285">
        <f>Output_2!I127</f>
        <v>197.1</v>
      </c>
      <c r="M331" s="284">
        <f t="shared" si="6"/>
        <v>197.1</v>
      </c>
      <c r="N331" s="284"/>
      <c r="O331" s="286"/>
      <c r="P331" s="345"/>
    </row>
    <row r="332" spans="1:16" ht="13.5">
      <c r="A332" s="339"/>
      <c r="B332" s="281"/>
      <c r="C332" s="282"/>
      <c r="D332" s="280"/>
      <c r="E332" s="283"/>
      <c r="F332" s="289"/>
      <c r="G332" s="288"/>
      <c r="H332" s="284"/>
      <c r="I332" s="283" t="s">
        <v>139</v>
      </c>
      <c r="J332" s="280" t="s">
        <v>82</v>
      </c>
      <c r="K332" s="289">
        <v>2</v>
      </c>
      <c r="L332" s="285">
        <f>Output_2!I122</f>
        <v>29.564999999999998</v>
      </c>
      <c r="M332" s="284">
        <f t="shared" si="6"/>
        <v>59.129999999999995</v>
      </c>
      <c r="N332" s="284"/>
      <c r="O332" s="286"/>
      <c r="P332" s="345"/>
    </row>
    <row r="333" spans="1:16" ht="13.5">
      <c r="A333" s="339"/>
      <c r="B333" s="281"/>
      <c r="C333" s="282"/>
      <c r="D333" s="280"/>
      <c r="E333" s="283"/>
      <c r="F333" s="289"/>
      <c r="G333" s="288"/>
      <c r="H333" s="284"/>
      <c r="I333" s="283" t="s">
        <v>222</v>
      </c>
      <c r="J333" s="280" t="s">
        <v>82</v>
      </c>
      <c r="K333" s="289">
        <v>1</v>
      </c>
      <c r="L333" s="285">
        <f>Output_2!I111</f>
        <v>90.885000000000005</v>
      </c>
      <c r="M333" s="284">
        <f t="shared" si="6"/>
        <v>90.885000000000005</v>
      </c>
      <c r="N333" s="284"/>
      <c r="O333" s="286"/>
      <c r="P333" s="345"/>
    </row>
    <row r="334" spans="1:16" ht="13.5">
      <c r="A334" s="339"/>
      <c r="B334" s="281"/>
      <c r="C334" s="282"/>
      <c r="D334" s="280"/>
      <c r="E334" s="283"/>
      <c r="F334" s="289"/>
      <c r="G334" s="288"/>
      <c r="H334" s="284">
        <f>SUM(H328:H329)</f>
        <v>10640</v>
      </c>
      <c r="I334" s="283"/>
      <c r="J334" s="280"/>
      <c r="K334" s="289"/>
      <c r="L334" s="285"/>
      <c r="M334" s="284">
        <f>SUM(M328:M333)</f>
        <v>16271.402400000001</v>
      </c>
      <c r="N334" s="284"/>
      <c r="O334" s="286">
        <f>M334+H334</f>
        <v>26911.402399999999</v>
      </c>
      <c r="P334" s="345">
        <f>O334/2.114</f>
        <v>12730.086281929991</v>
      </c>
    </row>
    <row r="335" spans="1:16" ht="27">
      <c r="A335" s="339"/>
      <c r="B335" s="281">
        <v>2</v>
      </c>
      <c r="C335" s="282" t="s">
        <v>1628</v>
      </c>
      <c r="D335" s="280"/>
      <c r="E335" s="283"/>
      <c r="F335" s="289"/>
      <c r="G335" s="288"/>
      <c r="H335" s="284"/>
      <c r="I335" s="283"/>
      <c r="J335" s="280"/>
      <c r="K335" s="289"/>
      <c r="L335" s="285"/>
      <c r="M335" s="284"/>
      <c r="N335" s="284"/>
      <c r="O335" s="286"/>
      <c r="P335" s="345"/>
    </row>
    <row r="336" spans="1:16" ht="13.5">
      <c r="A336" s="339"/>
      <c r="B336" s="281"/>
      <c r="C336" s="282" t="s">
        <v>667</v>
      </c>
      <c r="D336" s="280" t="s">
        <v>1229</v>
      </c>
      <c r="E336" s="283" t="s">
        <v>196</v>
      </c>
      <c r="F336" s="289">
        <v>10</v>
      </c>
      <c r="G336" s="285">
        <f>I6</f>
        <v>1000</v>
      </c>
      <c r="H336" s="284">
        <f>F336*G336</f>
        <v>10000</v>
      </c>
      <c r="I336" s="283" t="s">
        <v>373</v>
      </c>
      <c r="J336" s="280" t="s">
        <v>79</v>
      </c>
      <c r="K336" s="289">
        <v>8.4000000000000005E-2</v>
      </c>
      <c r="L336" s="285">
        <f>O9</f>
        <v>58642.2</v>
      </c>
      <c r="M336" s="284">
        <f t="shared" ref="M336:M341" si="7">K336*L336</f>
        <v>4925.9448000000002</v>
      </c>
      <c r="N336" s="284"/>
      <c r="O336" s="286"/>
      <c r="P336" s="345"/>
    </row>
    <row r="337" spans="1:16" ht="13.5">
      <c r="A337" s="339"/>
      <c r="B337" s="281"/>
      <c r="C337" s="282"/>
      <c r="D337" s="280"/>
      <c r="E337" s="283" t="s">
        <v>156</v>
      </c>
      <c r="F337" s="289">
        <v>1</v>
      </c>
      <c r="G337" s="285">
        <f>O6</f>
        <v>640</v>
      </c>
      <c r="H337" s="284">
        <f>F337*G337</f>
        <v>640</v>
      </c>
      <c r="I337" s="283" t="s">
        <v>138</v>
      </c>
      <c r="J337" s="280" t="s">
        <v>82</v>
      </c>
      <c r="K337" s="289">
        <v>6</v>
      </c>
      <c r="L337" s="285">
        <f>Output_2!I120</f>
        <v>47.085000000000001</v>
      </c>
      <c r="M337" s="284">
        <f t="shared" si="7"/>
        <v>282.51</v>
      </c>
      <c r="N337" s="284"/>
      <c r="O337" s="286"/>
      <c r="P337" s="345"/>
    </row>
    <row r="338" spans="1:16" ht="13.5">
      <c r="A338" s="339"/>
      <c r="B338" s="281"/>
      <c r="C338" s="282"/>
      <c r="D338" s="280"/>
      <c r="E338" s="283"/>
      <c r="F338" s="289"/>
      <c r="G338" s="288"/>
      <c r="H338" s="284"/>
      <c r="I338" s="283" t="s">
        <v>205</v>
      </c>
      <c r="J338" s="280" t="s">
        <v>82</v>
      </c>
      <c r="K338" s="289">
        <v>1</v>
      </c>
      <c r="L338" s="285">
        <f>Output_2!I109</f>
        <v>35.04</v>
      </c>
      <c r="M338" s="284">
        <f t="shared" si="7"/>
        <v>35.04</v>
      </c>
      <c r="N338" s="284"/>
      <c r="O338" s="286"/>
      <c r="P338" s="345"/>
    </row>
    <row r="339" spans="1:16" ht="13.5">
      <c r="A339" s="339"/>
      <c r="B339" s="281"/>
      <c r="C339" s="282"/>
      <c r="D339" s="280"/>
      <c r="E339" s="283"/>
      <c r="F339" s="289"/>
      <c r="G339" s="288"/>
      <c r="H339" s="284"/>
      <c r="I339" s="283" t="s">
        <v>206</v>
      </c>
      <c r="J339" s="280" t="s">
        <v>221</v>
      </c>
      <c r="K339" s="289">
        <v>1</v>
      </c>
      <c r="L339" s="285">
        <f>Output_2!I128</f>
        <v>224.47499999999999</v>
      </c>
      <c r="M339" s="284">
        <f t="shared" si="7"/>
        <v>224.47499999999999</v>
      </c>
      <c r="N339" s="284"/>
      <c r="O339" s="286"/>
      <c r="P339" s="345"/>
    </row>
    <row r="340" spans="1:16" ht="13.5">
      <c r="A340" s="339"/>
      <c r="B340" s="281"/>
      <c r="C340" s="282"/>
      <c r="D340" s="280"/>
      <c r="E340" s="283"/>
      <c r="F340" s="289"/>
      <c r="G340" s="288"/>
      <c r="H340" s="284"/>
      <c r="I340" s="283" t="s">
        <v>139</v>
      </c>
      <c r="J340" s="280" t="s">
        <v>82</v>
      </c>
      <c r="K340" s="289">
        <v>2</v>
      </c>
      <c r="L340" s="285">
        <f>Output_2!I124</f>
        <v>24.09</v>
      </c>
      <c r="M340" s="284">
        <f t="shared" si="7"/>
        <v>48.18</v>
      </c>
      <c r="N340" s="284"/>
      <c r="O340" s="286"/>
      <c r="P340" s="345"/>
    </row>
    <row r="341" spans="1:16" ht="13.5">
      <c r="A341" s="339"/>
      <c r="B341" s="281"/>
      <c r="C341" s="282"/>
      <c r="D341" s="280"/>
      <c r="E341" s="283"/>
      <c r="F341" s="289"/>
      <c r="G341" s="288"/>
      <c r="H341" s="284"/>
      <c r="I341" s="283" t="s">
        <v>222</v>
      </c>
      <c r="J341" s="280" t="s">
        <v>82</v>
      </c>
      <c r="K341" s="289">
        <v>1</v>
      </c>
      <c r="L341" s="285">
        <f>Output_2!I111</f>
        <v>90.885000000000005</v>
      </c>
      <c r="M341" s="284">
        <f t="shared" si="7"/>
        <v>90.885000000000005</v>
      </c>
      <c r="N341" s="284"/>
      <c r="O341" s="286"/>
      <c r="P341" s="345"/>
    </row>
    <row r="342" spans="1:16" ht="13.5">
      <c r="A342" s="339"/>
      <c r="B342" s="281"/>
      <c r="C342" s="282"/>
      <c r="D342" s="280"/>
      <c r="E342" s="283"/>
      <c r="F342" s="289"/>
      <c r="G342" s="288"/>
      <c r="H342" s="284">
        <f>SUM(H336:H337)</f>
        <v>10640</v>
      </c>
      <c r="I342" s="283"/>
      <c r="J342" s="280"/>
      <c r="K342" s="289"/>
      <c r="L342" s="285"/>
      <c r="M342" s="284">
        <f>SUM(M336:M341)</f>
        <v>5607.0348000000013</v>
      </c>
      <c r="N342" s="284"/>
      <c r="O342" s="286">
        <f>M342+H342</f>
        <v>16247.034800000001</v>
      </c>
      <c r="P342" s="345">
        <f>O342/2.114</f>
        <v>7685.4469252601712</v>
      </c>
    </row>
    <row r="343" spans="1:16" ht="27">
      <c r="A343" s="339"/>
      <c r="B343" s="281">
        <v>3</v>
      </c>
      <c r="C343" s="282" t="s">
        <v>1629</v>
      </c>
      <c r="D343" s="280" t="s">
        <v>1230</v>
      </c>
      <c r="E343" s="283" t="s">
        <v>159</v>
      </c>
      <c r="F343" s="289">
        <v>9</v>
      </c>
      <c r="G343" s="285">
        <f>I6</f>
        <v>1000</v>
      </c>
      <c r="H343" s="284">
        <f>F343*G343</f>
        <v>9000</v>
      </c>
      <c r="I343" s="283" t="s">
        <v>78</v>
      </c>
      <c r="J343" s="280" t="s">
        <v>79</v>
      </c>
      <c r="K343" s="289">
        <v>4.9000000000000002E-2</v>
      </c>
      <c r="L343" s="285">
        <f>L9</f>
        <v>187293.6</v>
      </c>
      <c r="M343" s="284">
        <f>K343*L343</f>
        <v>9177.3864000000012</v>
      </c>
      <c r="N343" s="284"/>
      <c r="O343" s="286"/>
      <c r="P343" s="345"/>
    </row>
    <row r="344" spans="1:16" ht="13.5">
      <c r="A344" s="339"/>
      <c r="B344" s="281"/>
      <c r="C344" s="282"/>
      <c r="D344" s="280"/>
      <c r="E344" s="283" t="s">
        <v>156</v>
      </c>
      <c r="F344" s="289">
        <v>0.9</v>
      </c>
      <c r="G344" s="285">
        <f>O6</f>
        <v>640</v>
      </c>
      <c r="H344" s="284">
        <f>F344*G344</f>
        <v>576</v>
      </c>
      <c r="I344" s="283" t="s">
        <v>1231</v>
      </c>
      <c r="J344" s="280" t="s">
        <v>83</v>
      </c>
      <c r="K344" s="289">
        <v>1.085</v>
      </c>
      <c r="L344" s="285">
        <f>Output_2!I162</f>
        <v>635.25</v>
      </c>
      <c r="M344" s="284">
        <f>K344*L344</f>
        <v>689.24625000000003</v>
      </c>
      <c r="N344" s="284"/>
      <c r="O344" s="286"/>
      <c r="P344" s="345"/>
    </row>
    <row r="345" spans="1:16" ht="13.5">
      <c r="A345" s="339"/>
      <c r="B345" s="281"/>
      <c r="C345" s="282"/>
      <c r="D345" s="280"/>
      <c r="E345" s="283"/>
      <c r="F345" s="289"/>
      <c r="G345" s="288"/>
      <c r="H345" s="284"/>
      <c r="I345" s="283" t="s">
        <v>223</v>
      </c>
      <c r="J345" s="280" t="s">
        <v>82</v>
      </c>
      <c r="K345" s="289">
        <v>8</v>
      </c>
      <c r="L345" s="285">
        <f>Output_2!I118</f>
        <v>18.614999999999998</v>
      </c>
      <c r="M345" s="284">
        <f>K345*L345</f>
        <v>148.91999999999999</v>
      </c>
      <c r="N345" s="284"/>
      <c r="O345" s="286"/>
      <c r="P345" s="345"/>
    </row>
    <row r="346" spans="1:16" ht="13.5">
      <c r="A346" s="339"/>
      <c r="B346" s="281"/>
      <c r="C346" s="282"/>
      <c r="D346" s="280"/>
      <c r="E346" s="283"/>
      <c r="F346" s="289"/>
      <c r="G346" s="288"/>
      <c r="H346" s="284"/>
      <c r="I346" s="283" t="s">
        <v>224</v>
      </c>
      <c r="J346" s="280" t="s">
        <v>82</v>
      </c>
      <c r="K346" s="289">
        <v>4</v>
      </c>
      <c r="L346" s="285">
        <f>Output_2!I108</f>
        <v>29.564999999999998</v>
      </c>
      <c r="M346" s="284">
        <f>K346*L346</f>
        <v>118.25999999999999</v>
      </c>
      <c r="N346" s="284"/>
      <c r="O346" s="286"/>
      <c r="P346" s="345"/>
    </row>
    <row r="347" spans="1:16" ht="13.5">
      <c r="A347" s="339"/>
      <c r="B347" s="281"/>
      <c r="C347" s="282"/>
      <c r="D347" s="280"/>
      <c r="E347" s="283"/>
      <c r="F347" s="289"/>
      <c r="G347" s="288"/>
      <c r="H347" s="284"/>
      <c r="I347" s="283" t="s">
        <v>225</v>
      </c>
      <c r="J347" s="280" t="s">
        <v>82</v>
      </c>
      <c r="K347" s="289">
        <v>2</v>
      </c>
      <c r="L347" s="285">
        <f>Output_2!I124</f>
        <v>24.09</v>
      </c>
      <c r="M347" s="284">
        <f>K347*L347</f>
        <v>48.18</v>
      </c>
      <c r="N347" s="284"/>
      <c r="O347" s="286"/>
      <c r="P347" s="345"/>
    </row>
    <row r="348" spans="1:16" ht="13.5">
      <c r="A348" s="339"/>
      <c r="B348" s="281"/>
      <c r="C348" s="282"/>
      <c r="D348" s="280"/>
      <c r="E348" s="283"/>
      <c r="F348" s="289"/>
      <c r="G348" s="288"/>
      <c r="H348" s="284"/>
      <c r="I348" s="283" t="s">
        <v>226</v>
      </c>
      <c r="J348" s="280"/>
      <c r="K348" s="289"/>
      <c r="L348" s="285"/>
      <c r="M348" s="284">
        <v>10</v>
      </c>
      <c r="N348" s="284"/>
      <c r="O348" s="286"/>
      <c r="P348" s="345"/>
    </row>
    <row r="349" spans="1:16" ht="13.5">
      <c r="A349" s="339"/>
      <c r="B349" s="281"/>
      <c r="C349" s="282"/>
      <c r="D349" s="280"/>
      <c r="E349" s="283"/>
      <c r="F349" s="289"/>
      <c r="G349" s="288"/>
      <c r="H349" s="284">
        <f>SUM(H343:H348)</f>
        <v>9576</v>
      </c>
      <c r="I349" s="283"/>
      <c r="J349" s="280"/>
      <c r="K349" s="289"/>
      <c r="L349" s="285"/>
      <c r="M349" s="284">
        <f>SUM(M343:M348)</f>
        <v>10191.992650000002</v>
      </c>
      <c r="N349" s="284"/>
      <c r="O349" s="286">
        <f>H349+M349</f>
        <v>19767.99265</v>
      </c>
      <c r="P349" s="345"/>
    </row>
    <row r="350" spans="1:16" ht="27">
      <c r="A350" s="339"/>
      <c r="B350" s="281">
        <v>3</v>
      </c>
      <c r="C350" s="282" t="s">
        <v>1630</v>
      </c>
      <c r="D350" s="280" t="s">
        <v>1230</v>
      </c>
      <c r="E350" s="283" t="s">
        <v>159</v>
      </c>
      <c r="F350" s="289">
        <v>9</v>
      </c>
      <c r="G350" s="285">
        <f>I6</f>
        <v>1000</v>
      </c>
      <c r="H350" s="284">
        <f>F350*G350</f>
        <v>9000</v>
      </c>
      <c r="I350" s="283" t="s">
        <v>372</v>
      </c>
      <c r="J350" s="280" t="s">
        <v>79</v>
      </c>
      <c r="K350" s="289">
        <v>4.9000000000000002E-2</v>
      </c>
      <c r="L350" s="285">
        <f>O9</f>
        <v>58642.2</v>
      </c>
      <c r="M350" s="284">
        <f>K350*L350</f>
        <v>2873.4677999999999</v>
      </c>
      <c r="N350" s="284"/>
      <c r="O350" s="286"/>
      <c r="P350" s="345"/>
    </row>
    <row r="351" spans="1:16" ht="13.5">
      <c r="A351" s="339"/>
      <c r="B351" s="281"/>
      <c r="C351" s="282"/>
      <c r="D351" s="280"/>
      <c r="E351" s="283" t="s">
        <v>156</v>
      </c>
      <c r="F351" s="289">
        <v>0.9</v>
      </c>
      <c r="G351" s="285">
        <f>O6</f>
        <v>640</v>
      </c>
      <c r="H351" s="284">
        <f>F351*G351</f>
        <v>576</v>
      </c>
      <c r="I351" s="283" t="s">
        <v>1231</v>
      </c>
      <c r="J351" s="280" t="s">
        <v>83</v>
      </c>
      <c r="K351" s="289">
        <v>1.085</v>
      </c>
      <c r="L351" s="285">
        <f>Output_2!I162</f>
        <v>635.25</v>
      </c>
      <c r="M351" s="284">
        <f>K351*L351</f>
        <v>689.24625000000003</v>
      </c>
      <c r="N351" s="284"/>
      <c r="O351" s="286"/>
      <c r="P351" s="345"/>
    </row>
    <row r="352" spans="1:16" ht="13.5">
      <c r="A352" s="339"/>
      <c r="B352" s="281"/>
      <c r="C352" s="282"/>
      <c r="D352" s="280"/>
      <c r="E352" s="283"/>
      <c r="F352" s="289"/>
      <c r="G352" s="288"/>
      <c r="H352" s="284"/>
      <c r="I352" s="283" t="s">
        <v>223</v>
      </c>
      <c r="J352" s="280" t="s">
        <v>82</v>
      </c>
      <c r="K352" s="289">
        <v>8</v>
      </c>
      <c r="L352" s="285">
        <f>Output_2!I118</f>
        <v>18.614999999999998</v>
      </c>
      <c r="M352" s="284">
        <f>K352*L352</f>
        <v>148.91999999999999</v>
      </c>
      <c r="N352" s="284"/>
      <c r="O352" s="286"/>
      <c r="P352" s="345"/>
    </row>
    <row r="353" spans="1:16" ht="13.5">
      <c r="A353" s="339"/>
      <c r="B353" s="281"/>
      <c r="C353" s="282"/>
      <c r="D353" s="280"/>
      <c r="E353" s="283"/>
      <c r="F353" s="289"/>
      <c r="G353" s="288"/>
      <c r="H353" s="284"/>
      <c r="I353" s="283" t="s">
        <v>224</v>
      </c>
      <c r="J353" s="280" t="s">
        <v>82</v>
      </c>
      <c r="K353" s="289">
        <v>4</v>
      </c>
      <c r="L353" s="285">
        <f>Output_2!I108</f>
        <v>29.564999999999998</v>
      </c>
      <c r="M353" s="284">
        <f>K353*L353</f>
        <v>118.25999999999999</v>
      </c>
      <c r="N353" s="284"/>
      <c r="O353" s="286"/>
      <c r="P353" s="345"/>
    </row>
    <row r="354" spans="1:16" ht="13.5">
      <c r="A354" s="339"/>
      <c r="B354" s="281"/>
      <c r="C354" s="282"/>
      <c r="D354" s="280"/>
      <c r="E354" s="283"/>
      <c r="F354" s="289"/>
      <c r="G354" s="288"/>
      <c r="H354" s="284"/>
      <c r="I354" s="283" t="s">
        <v>225</v>
      </c>
      <c r="J354" s="280" t="s">
        <v>82</v>
      </c>
      <c r="K354" s="289">
        <v>2</v>
      </c>
      <c r="L354" s="285">
        <f>Output_2!I124</f>
        <v>24.09</v>
      </c>
      <c r="M354" s="284">
        <f>K354*L354</f>
        <v>48.18</v>
      </c>
      <c r="N354" s="284"/>
      <c r="O354" s="286"/>
      <c r="P354" s="345"/>
    </row>
    <row r="355" spans="1:16" ht="13.5">
      <c r="A355" s="339"/>
      <c r="B355" s="281"/>
      <c r="C355" s="282"/>
      <c r="D355" s="280"/>
      <c r="E355" s="283"/>
      <c r="F355" s="289"/>
      <c r="G355" s="288"/>
      <c r="H355" s="284"/>
      <c r="I355" s="283" t="s">
        <v>226</v>
      </c>
      <c r="J355" s="280"/>
      <c r="K355" s="289"/>
      <c r="L355" s="285"/>
      <c r="M355" s="284">
        <v>10</v>
      </c>
      <c r="N355" s="284"/>
      <c r="O355" s="286"/>
      <c r="P355" s="345"/>
    </row>
    <row r="356" spans="1:16" ht="13.5">
      <c r="A356" s="339"/>
      <c r="B356" s="281"/>
      <c r="C356" s="282"/>
      <c r="D356" s="280"/>
      <c r="E356" s="283"/>
      <c r="F356" s="289"/>
      <c r="G356" s="288"/>
      <c r="H356" s="284">
        <f>SUM(H350:H355)</f>
        <v>9576</v>
      </c>
      <c r="I356" s="283"/>
      <c r="J356" s="280"/>
      <c r="K356" s="289"/>
      <c r="L356" s="285"/>
      <c r="M356" s="284">
        <f>SUM(M350:M355)</f>
        <v>3888.0740499999997</v>
      </c>
      <c r="N356" s="284"/>
      <c r="O356" s="286">
        <f>H356+M356</f>
        <v>13464.074049999999</v>
      </c>
      <c r="P356" s="345"/>
    </row>
    <row r="357" spans="1:16" ht="27">
      <c r="A357" s="339"/>
      <c r="B357" s="281">
        <v>4</v>
      </c>
      <c r="C357" s="282" t="s">
        <v>1631</v>
      </c>
      <c r="D357" s="280" t="s">
        <v>1232</v>
      </c>
      <c r="E357" s="283" t="s">
        <v>159</v>
      </c>
      <c r="F357" s="289">
        <v>9</v>
      </c>
      <c r="G357" s="285">
        <f>I6</f>
        <v>1000</v>
      </c>
      <c r="H357" s="284">
        <f>F357*G357</f>
        <v>9000</v>
      </c>
      <c r="I357" s="283" t="s">
        <v>78</v>
      </c>
      <c r="J357" s="280" t="s">
        <v>79</v>
      </c>
      <c r="K357" s="289">
        <v>4.9000000000000002E-2</v>
      </c>
      <c r="L357" s="285">
        <f>L9</f>
        <v>187293.6</v>
      </c>
      <c r="M357" s="284">
        <f>K357*L357</f>
        <v>9177.3864000000012</v>
      </c>
      <c r="N357" s="284"/>
      <c r="O357" s="286"/>
      <c r="P357" s="345"/>
    </row>
    <row r="358" spans="1:16" ht="13.5">
      <c r="A358" s="339"/>
      <c r="B358" s="281"/>
      <c r="C358" s="282"/>
      <c r="D358" s="280"/>
      <c r="E358" s="283" t="s">
        <v>156</v>
      </c>
      <c r="F358" s="289">
        <v>0.9</v>
      </c>
      <c r="G358" s="285">
        <f>O6</f>
        <v>640</v>
      </c>
      <c r="H358" s="284">
        <f>F358*G358</f>
        <v>576</v>
      </c>
      <c r="I358" s="283" t="s">
        <v>1233</v>
      </c>
      <c r="J358" s="280" t="s">
        <v>83</v>
      </c>
      <c r="K358" s="289">
        <v>1.085</v>
      </c>
      <c r="L358" s="285">
        <f>Output_2!I162</f>
        <v>635.25</v>
      </c>
      <c r="M358" s="284">
        <f>K358*L358</f>
        <v>689.24625000000003</v>
      </c>
      <c r="N358" s="284"/>
      <c r="O358" s="286"/>
      <c r="P358" s="345"/>
    </row>
    <row r="359" spans="1:16" ht="13.5">
      <c r="A359" s="339"/>
      <c r="B359" s="281"/>
      <c r="C359" s="282" t="s">
        <v>1234</v>
      </c>
      <c r="D359" s="280"/>
      <c r="E359" s="283"/>
      <c r="F359" s="289"/>
      <c r="G359" s="288"/>
      <c r="H359" s="284"/>
      <c r="I359" s="283" t="s">
        <v>223</v>
      </c>
      <c r="J359" s="280" t="s">
        <v>82</v>
      </c>
      <c r="K359" s="289">
        <v>8</v>
      </c>
      <c r="L359" s="285">
        <f>Output_2!I118</f>
        <v>18.614999999999998</v>
      </c>
      <c r="M359" s="284">
        <f>K359*L359</f>
        <v>148.91999999999999</v>
      </c>
      <c r="N359" s="284"/>
      <c r="O359" s="286"/>
      <c r="P359" s="345"/>
    </row>
    <row r="360" spans="1:16" ht="13.5">
      <c r="A360" s="339"/>
      <c r="B360" s="281"/>
      <c r="C360" s="282"/>
      <c r="D360" s="280"/>
      <c r="E360" s="283"/>
      <c r="F360" s="289"/>
      <c r="G360" s="288"/>
      <c r="H360" s="284"/>
      <c r="I360" s="283" t="s">
        <v>224</v>
      </c>
      <c r="J360" s="280" t="s">
        <v>82</v>
      </c>
      <c r="K360" s="289">
        <v>4</v>
      </c>
      <c r="L360" s="285">
        <f>Output_2!I108</f>
        <v>29.564999999999998</v>
      </c>
      <c r="M360" s="284">
        <f>K360*L360</f>
        <v>118.25999999999999</v>
      </c>
      <c r="N360" s="284"/>
      <c r="O360" s="286"/>
      <c r="P360" s="345"/>
    </row>
    <row r="361" spans="1:16" ht="13.5">
      <c r="A361" s="339"/>
      <c r="B361" s="281"/>
      <c r="C361" s="282"/>
      <c r="D361" s="280"/>
      <c r="E361" s="283"/>
      <c r="F361" s="289"/>
      <c r="G361" s="288"/>
      <c r="H361" s="284"/>
      <c r="I361" s="283" t="s">
        <v>225</v>
      </c>
      <c r="J361" s="280" t="s">
        <v>82</v>
      </c>
      <c r="K361" s="289">
        <v>2</v>
      </c>
      <c r="L361" s="285">
        <f>Output_2!I124</f>
        <v>24.09</v>
      </c>
      <c r="M361" s="284">
        <f>K361*L361</f>
        <v>48.18</v>
      </c>
      <c r="N361" s="284"/>
      <c r="O361" s="286"/>
      <c r="P361" s="345"/>
    </row>
    <row r="362" spans="1:16" ht="13.5">
      <c r="A362" s="339"/>
      <c r="B362" s="281"/>
      <c r="C362" s="282"/>
      <c r="D362" s="280"/>
      <c r="E362" s="283"/>
      <c r="F362" s="289"/>
      <c r="G362" s="288"/>
      <c r="H362" s="284"/>
      <c r="I362" s="283" t="s">
        <v>226</v>
      </c>
      <c r="J362" s="280"/>
      <c r="K362" s="289"/>
      <c r="L362" s="285"/>
      <c r="M362" s="284">
        <v>10</v>
      </c>
      <c r="N362" s="284"/>
      <c r="O362" s="286"/>
      <c r="P362" s="345"/>
    </row>
    <row r="363" spans="1:16" ht="13.5">
      <c r="A363" s="339"/>
      <c r="B363" s="281"/>
      <c r="C363" s="282"/>
      <c r="D363" s="280"/>
      <c r="E363" s="283"/>
      <c r="F363" s="289"/>
      <c r="G363" s="288"/>
      <c r="H363" s="284">
        <f>SUM(H357:H362)</f>
        <v>9576</v>
      </c>
      <c r="I363" s="283"/>
      <c r="J363" s="280"/>
      <c r="K363" s="289"/>
      <c r="L363" s="285"/>
      <c r="M363" s="284">
        <f>SUM(M357:M362)</f>
        <v>10191.992650000002</v>
      </c>
      <c r="N363" s="284"/>
      <c r="O363" s="286">
        <f>H363+M363</f>
        <v>19767.99265</v>
      </c>
      <c r="P363" s="345">
        <f>O363/2.23</f>
        <v>8864.5706950672648</v>
      </c>
    </row>
    <row r="364" spans="1:16" ht="27">
      <c r="A364" s="339"/>
      <c r="B364" s="281">
        <v>4</v>
      </c>
      <c r="C364" s="282" t="s">
        <v>1632</v>
      </c>
      <c r="D364" s="280" t="s">
        <v>1232</v>
      </c>
      <c r="E364" s="283" t="s">
        <v>159</v>
      </c>
      <c r="F364" s="289">
        <v>9</v>
      </c>
      <c r="G364" s="285">
        <f>I6</f>
        <v>1000</v>
      </c>
      <c r="H364" s="284">
        <f>F364*G364</f>
        <v>9000</v>
      </c>
      <c r="I364" s="283" t="s">
        <v>372</v>
      </c>
      <c r="J364" s="280" t="s">
        <v>79</v>
      </c>
      <c r="K364" s="289">
        <v>4.9000000000000002E-2</v>
      </c>
      <c r="L364" s="285">
        <f>O9</f>
        <v>58642.2</v>
      </c>
      <c r="M364" s="284">
        <f>K364*L364</f>
        <v>2873.4677999999999</v>
      </c>
      <c r="N364" s="284"/>
      <c r="O364" s="286"/>
      <c r="P364" s="345"/>
    </row>
    <row r="365" spans="1:16" ht="13.5">
      <c r="A365" s="339"/>
      <c r="B365" s="281"/>
      <c r="C365" s="282"/>
      <c r="D365" s="280"/>
      <c r="E365" s="283" t="s">
        <v>156</v>
      </c>
      <c r="F365" s="289">
        <v>0.9</v>
      </c>
      <c r="G365" s="285">
        <f>O6</f>
        <v>640</v>
      </c>
      <c r="H365" s="284">
        <f>F365*G365</f>
        <v>576</v>
      </c>
      <c r="I365" s="283" t="s">
        <v>1233</v>
      </c>
      <c r="J365" s="280" t="s">
        <v>83</v>
      </c>
      <c r="K365" s="289">
        <v>1.085</v>
      </c>
      <c r="L365" s="285">
        <f>Output_2!I162</f>
        <v>635.25</v>
      </c>
      <c r="M365" s="284">
        <f>K365*L365</f>
        <v>689.24625000000003</v>
      </c>
      <c r="N365" s="284"/>
      <c r="O365" s="286"/>
      <c r="P365" s="345"/>
    </row>
    <row r="366" spans="1:16" ht="13.5">
      <c r="A366" s="339"/>
      <c r="B366" s="281"/>
      <c r="C366" s="282" t="s">
        <v>1234</v>
      </c>
      <c r="D366" s="280"/>
      <c r="E366" s="283"/>
      <c r="F366" s="289"/>
      <c r="G366" s="288"/>
      <c r="H366" s="284"/>
      <c r="I366" s="283" t="s">
        <v>223</v>
      </c>
      <c r="J366" s="280" t="s">
        <v>82</v>
      </c>
      <c r="K366" s="289">
        <v>8</v>
      </c>
      <c r="L366" s="285">
        <f>Output_2!I118</f>
        <v>18.614999999999998</v>
      </c>
      <c r="M366" s="284">
        <f>K366*L366</f>
        <v>148.91999999999999</v>
      </c>
      <c r="N366" s="284"/>
      <c r="O366" s="286"/>
      <c r="P366" s="345"/>
    </row>
    <row r="367" spans="1:16" ht="13.5">
      <c r="A367" s="339"/>
      <c r="B367" s="281"/>
      <c r="C367" s="282"/>
      <c r="D367" s="280"/>
      <c r="E367" s="283"/>
      <c r="F367" s="289"/>
      <c r="G367" s="288"/>
      <c r="H367" s="284"/>
      <c r="I367" s="283" t="s">
        <v>224</v>
      </c>
      <c r="J367" s="280" t="s">
        <v>82</v>
      </c>
      <c r="K367" s="289">
        <v>4</v>
      </c>
      <c r="L367" s="285">
        <f>Output_2!I108</f>
        <v>29.564999999999998</v>
      </c>
      <c r="M367" s="284">
        <f>K367*L367</f>
        <v>118.25999999999999</v>
      </c>
      <c r="N367" s="284"/>
      <c r="O367" s="286"/>
      <c r="P367" s="345"/>
    </row>
    <row r="368" spans="1:16" ht="13.5">
      <c r="A368" s="339"/>
      <c r="B368" s="281"/>
      <c r="C368" s="282"/>
      <c r="D368" s="280"/>
      <c r="E368" s="283"/>
      <c r="F368" s="289"/>
      <c r="G368" s="288"/>
      <c r="H368" s="284"/>
      <c r="I368" s="283" t="s">
        <v>225</v>
      </c>
      <c r="J368" s="280" t="s">
        <v>82</v>
      </c>
      <c r="K368" s="289">
        <v>2</v>
      </c>
      <c r="L368" s="285">
        <f>Output_2!I124</f>
        <v>24.09</v>
      </c>
      <c r="M368" s="284">
        <f>K368*L368</f>
        <v>48.18</v>
      </c>
      <c r="N368" s="284"/>
      <c r="O368" s="286"/>
      <c r="P368" s="345"/>
    </row>
    <row r="369" spans="1:16" ht="13.5">
      <c r="A369" s="339"/>
      <c r="B369" s="281"/>
      <c r="C369" s="282"/>
      <c r="D369" s="280"/>
      <c r="E369" s="283"/>
      <c r="F369" s="289"/>
      <c r="G369" s="288"/>
      <c r="H369" s="284"/>
      <c r="I369" s="283" t="s">
        <v>226</v>
      </c>
      <c r="J369" s="280"/>
      <c r="K369" s="289"/>
      <c r="L369" s="285"/>
      <c r="M369" s="284">
        <v>10</v>
      </c>
      <c r="N369" s="284"/>
      <c r="O369" s="286"/>
      <c r="P369" s="345"/>
    </row>
    <row r="370" spans="1:16" ht="13.5">
      <c r="A370" s="339"/>
      <c r="B370" s="281"/>
      <c r="C370" s="282"/>
      <c r="D370" s="280"/>
      <c r="E370" s="283"/>
      <c r="F370" s="289"/>
      <c r="G370" s="288"/>
      <c r="H370" s="284">
        <f>SUM(H364:H369)</f>
        <v>9576</v>
      </c>
      <c r="I370" s="283"/>
      <c r="J370" s="280"/>
      <c r="K370" s="289"/>
      <c r="L370" s="285"/>
      <c r="M370" s="284">
        <f>SUM(M364:M369)</f>
        <v>3888.0740499999997</v>
      </c>
      <c r="N370" s="284"/>
      <c r="O370" s="286">
        <f>H370+M370</f>
        <v>13464.074049999999</v>
      </c>
      <c r="P370" s="345">
        <f>O370/2.23</f>
        <v>6037.7013677130044</v>
      </c>
    </row>
    <row r="371" spans="1:16" ht="27">
      <c r="A371" s="339"/>
      <c r="B371" s="281">
        <v>5</v>
      </c>
      <c r="C371" s="282" t="s">
        <v>1633</v>
      </c>
      <c r="D371" s="280" t="s">
        <v>1235</v>
      </c>
      <c r="E371" s="283" t="s">
        <v>159</v>
      </c>
      <c r="F371" s="289">
        <v>9</v>
      </c>
      <c r="G371" s="285">
        <f>I6</f>
        <v>1000</v>
      </c>
      <c r="H371" s="284">
        <f>F371*G371</f>
        <v>9000</v>
      </c>
      <c r="I371" s="283" t="s">
        <v>78</v>
      </c>
      <c r="J371" s="280" t="s">
        <v>79</v>
      </c>
      <c r="K371" s="289">
        <v>4.9000000000000002E-2</v>
      </c>
      <c r="L371" s="285">
        <f>L9</f>
        <v>187293.6</v>
      </c>
      <c r="M371" s="284">
        <f>K371*L371</f>
        <v>9177.3864000000012</v>
      </c>
      <c r="N371" s="284"/>
      <c r="O371" s="286"/>
      <c r="P371" s="345"/>
    </row>
    <row r="372" spans="1:16" ht="13.5">
      <c r="A372" s="339"/>
      <c r="B372" s="281"/>
      <c r="C372" s="282"/>
      <c r="D372" s="280"/>
      <c r="E372" s="283" t="s">
        <v>156</v>
      </c>
      <c r="F372" s="289">
        <v>0.9</v>
      </c>
      <c r="G372" s="285">
        <f>O6</f>
        <v>640</v>
      </c>
      <c r="H372" s="284">
        <f>F372*G372</f>
        <v>576</v>
      </c>
      <c r="I372" s="283" t="s">
        <v>1236</v>
      </c>
      <c r="J372" s="280" t="s">
        <v>83</v>
      </c>
      <c r="K372" s="289">
        <v>1.085</v>
      </c>
      <c r="L372" s="285">
        <f>Output_2!I163</f>
        <v>704.55</v>
      </c>
      <c r="M372" s="284">
        <f>K372*L372</f>
        <v>764.43674999999996</v>
      </c>
      <c r="N372" s="284"/>
      <c r="O372" s="286"/>
      <c r="P372" s="345"/>
    </row>
    <row r="373" spans="1:16" ht="13.5">
      <c r="A373" s="339"/>
      <c r="B373" s="281"/>
      <c r="C373" s="282" t="s">
        <v>1237</v>
      </c>
      <c r="D373" s="280"/>
      <c r="E373" s="283"/>
      <c r="F373" s="289"/>
      <c r="G373" s="288"/>
      <c r="H373" s="284"/>
      <c r="I373" s="283" t="s">
        <v>223</v>
      </c>
      <c r="J373" s="280" t="s">
        <v>82</v>
      </c>
      <c r="K373" s="289">
        <v>8</v>
      </c>
      <c r="L373" s="285">
        <f>Output_2!I118</f>
        <v>18.614999999999998</v>
      </c>
      <c r="M373" s="284">
        <f>K373*L373</f>
        <v>148.91999999999999</v>
      </c>
      <c r="N373" s="284"/>
      <c r="O373" s="286"/>
      <c r="P373" s="345"/>
    </row>
    <row r="374" spans="1:16" ht="13.5">
      <c r="A374" s="339"/>
      <c r="B374" s="281"/>
      <c r="C374" s="282"/>
      <c r="D374" s="280"/>
      <c r="E374" s="283"/>
      <c r="F374" s="289"/>
      <c r="G374" s="288"/>
      <c r="H374" s="284"/>
      <c r="I374" s="283" t="s">
        <v>224</v>
      </c>
      <c r="J374" s="280" t="s">
        <v>82</v>
      </c>
      <c r="K374" s="289">
        <v>4</v>
      </c>
      <c r="L374" s="285">
        <f>Output_2!I108</f>
        <v>29.564999999999998</v>
      </c>
      <c r="M374" s="284">
        <f>K374*L374</f>
        <v>118.25999999999999</v>
      </c>
      <c r="N374" s="284"/>
      <c r="O374" s="286"/>
      <c r="P374" s="345"/>
    </row>
    <row r="375" spans="1:16" ht="13.5">
      <c r="A375" s="339"/>
      <c r="B375" s="281"/>
      <c r="C375" s="282"/>
      <c r="D375" s="280"/>
      <c r="E375" s="283"/>
      <c r="F375" s="289"/>
      <c r="G375" s="288"/>
      <c r="H375" s="284"/>
      <c r="I375" s="283" t="s">
        <v>225</v>
      </c>
      <c r="J375" s="280" t="s">
        <v>82</v>
      </c>
      <c r="K375" s="289">
        <v>2</v>
      </c>
      <c r="L375" s="285">
        <f>Output_2!I124</f>
        <v>24.09</v>
      </c>
      <c r="M375" s="284">
        <f>K375*L375</f>
        <v>48.18</v>
      </c>
      <c r="N375" s="284"/>
      <c r="O375" s="286"/>
      <c r="P375" s="345"/>
    </row>
    <row r="376" spans="1:16" ht="13.5">
      <c r="A376" s="339"/>
      <c r="B376" s="281"/>
      <c r="C376" s="282"/>
      <c r="D376" s="280"/>
      <c r="E376" s="283"/>
      <c r="F376" s="289"/>
      <c r="G376" s="288"/>
      <c r="H376" s="284"/>
      <c r="I376" s="283" t="s">
        <v>226</v>
      </c>
      <c r="J376" s="280"/>
      <c r="K376" s="289"/>
      <c r="L376" s="285"/>
      <c r="M376" s="284">
        <v>10</v>
      </c>
      <c r="N376" s="284"/>
      <c r="O376" s="286"/>
      <c r="P376" s="345"/>
    </row>
    <row r="377" spans="1:16" ht="13.5">
      <c r="A377" s="339"/>
      <c r="B377" s="281"/>
      <c r="C377" s="282"/>
      <c r="D377" s="280"/>
      <c r="E377" s="283"/>
      <c r="F377" s="289"/>
      <c r="G377" s="288"/>
      <c r="H377" s="284">
        <f>SUM(H371:H376)</f>
        <v>9576</v>
      </c>
      <c r="I377" s="283"/>
      <c r="J377" s="280"/>
      <c r="K377" s="289"/>
      <c r="L377" s="285"/>
      <c r="M377" s="284">
        <f>SUM(M371:M376)</f>
        <v>10267.183150000003</v>
      </c>
      <c r="N377" s="284"/>
      <c r="O377" s="286">
        <f>H377+M377</f>
        <v>19843.183150000004</v>
      </c>
      <c r="P377" s="345">
        <f>O377/2.2</f>
        <v>9019.6287045454555</v>
      </c>
    </row>
    <row r="378" spans="1:16" ht="27">
      <c r="A378" s="339"/>
      <c r="B378" s="281">
        <v>5</v>
      </c>
      <c r="C378" s="282" t="s">
        <v>1634</v>
      </c>
      <c r="D378" s="280" t="s">
        <v>1235</v>
      </c>
      <c r="E378" s="283" t="s">
        <v>159</v>
      </c>
      <c r="F378" s="289">
        <v>9</v>
      </c>
      <c r="G378" s="285">
        <f>I6</f>
        <v>1000</v>
      </c>
      <c r="H378" s="284">
        <f>F378*G378</f>
        <v>9000</v>
      </c>
      <c r="I378" s="283" t="s">
        <v>372</v>
      </c>
      <c r="J378" s="280" t="s">
        <v>79</v>
      </c>
      <c r="K378" s="289">
        <v>4.9000000000000002E-2</v>
      </c>
      <c r="L378" s="285">
        <f>O9</f>
        <v>58642.2</v>
      </c>
      <c r="M378" s="284">
        <f>K378*L378</f>
        <v>2873.4677999999999</v>
      </c>
      <c r="N378" s="284"/>
      <c r="O378" s="286"/>
      <c r="P378" s="345"/>
    </row>
    <row r="379" spans="1:16" ht="13.5">
      <c r="A379" s="339"/>
      <c r="B379" s="281"/>
      <c r="C379" s="282"/>
      <c r="D379" s="280"/>
      <c r="E379" s="283" t="s">
        <v>156</v>
      </c>
      <c r="F379" s="289">
        <v>0.9</v>
      </c>
      <c r="G379" s="285">
        <f>O6</f>
        <v>640</v>
      </c>
      <c r="H379" s="284">
        <f>F379*G379</f>
        <v>576</v>
      </c>
      <c r="I379" s="283" t="s">
        <v>1236</v>
      </c>
      <c r="J379" s="280" t="s">
        <v>83</v>
      </c>
      <c r="K379" s="289">
        <v>1.085</v>
      </c>
      <c r="L379" s="285">
        <f>Output_2!I163</f>
        <v>704.55</v>
      </c>
      <c r="M379" s="284">
        <f>K379*L379</f>
        <v>764.43674999999996</v>
      </c>
      <c r="N379" s="284"/>
      <c r="O379" s="286"/>
      <c r="P379" s="345"/>
    </row>
    <row r="380" spans="1:16" ht="13.5">
      <c r="A380" s="339"/>
      <c r="B380" s="281"/>
      <c r="C380" s="282" t="s">
        <v>1237</v>
      </c>
      <c r="D380" s="280"/>
      <c r="E380" s="283"/>
      <c r="F380" s="289"/>
      <c r="G380" s="288"/>
      <c r="H380" s="284"/>
      <c r="I380" s="283" t="s">
        <v>223</v>
      </c>
      <c r="J380" s="280" t="s">
        <v>82</v>
      </c>
      <c r="K380" s="289">
        <v>8</v>
      </c>
      <c r="L380" s="285">
        <f>Output_2!I118</f>
        <v>18.614999999999998</v>
      </c>
      <c r="M380" s="284">
        <f>K380*L380</f>
        <v>148.91999999999999</v>
      </c>
      <c r="N380" s="284"/>
      <c r="O380" s="286"/>
      <c r="P380" s="345"/>
    </row>
    <row r="381" spans="1:16" ht="13.5">
      <c r="A381" s="339"/>
      <c r="B381" s="281"/>
      <c r="C381" s="282"/>
      <c r="D381" s="280"/>
      <c r="E381" s="283"/>
      <c r="F381" s="289"/>
      <c r="G381" s="288"/>
      <c r="H381" s="284"/>
      <c r="I381" s="283" t="s">
        <v>224</v>
      </c>
      <c r="J381" s="280" t="s">
        <v>82</v>
      </c>
      <c r="K381" s="289">
        <v>4</v>
      </c>
      <c r="L381" s="285">
        <f>Output_2!I108</f>
        <v>29.564999999999998</v>
      </c>
      <c r="M381" s="284">
        <f>K381*L381</f>
        <v>118.25999999999999</v>
      </c>
      <c r="N381" s="284"/>
      <c r="O381" s="286"/>
      <c r="P381" s="345"/>
    </row>
    <row r="382" spans="1:16" ht="13.5">
      <c r="A382" s="339"/>
      <c r="B382" s="281"/>
      <c r="C382" s="282"/>
      <c r="D382" s="280"/>
      <c r="E382" s="283"/>
      <c r="F382" s="289"/>
      <c r="G382" s="288"/>
      <c r="H382" s="284"/>
      <c r="I382" s="283" t="s">
        <v>225</v>
      </c>
      <c r="J382" s="280" t="s">
        <v>82</v>
      </c>
      <c r="K382" s="289">
        <v>2</v>
      </c>
      <c r="L382" s="285">
        <f>Output_2!I124</f>
        <v>24.09</v>
      </c>
      <c r="M382" s="284">
        <f>K382*L382</f>
        <v>48.18</v>
      </c>
      <c r="N382" s="284"/>
      <c r="O382" s="286"/>
      <c r="P382" s="345"/>
    </row>
    <row r="383" spans="1:16" ht="13.5">
      <c r="A383" s="339"/>
      <c r="B383" s="281"/>
      <c r="C383" s="282"/>
      <c r="D383" s="280"/>
      <c r="E383" s="283"/>
      <c r="F383" s="289"/>
      <c r="G383" s="288"/>
      <c r="H383" s="284"/>
      <c r="I383" s="283" t="s">
        <v>226</v>
      </c>
      <c r="J383" s="280"/>
      <c r="K383" s="289"/>
      <c r="L383" s="285"/>
      <c r="M383" s="284">
        <v>10</v>
      </c>
      <c r="N383" s="284"/>
      <c r="O383" s="286"/>
      <c r="P383" s="345"/>
    </row>
    <row r="384" spans="1:16" ht="13.5">
      <c r="A384" s="339"/>
      <c r="B384" s="281"/>
      <c r="C384" s="282"/>
      <c r="D384" s="280"/>
      <c r="E384" s="283"/>
      <c r="F384" s="289"/>
      <c r="G384" s="288"/>
      <c r="H384" s="284">
        <f>SUM(H378:H383)</f>
        <v>9576</v>
      </c>
      <c r="I384" s="283"/>
      <c r="J384" s="280"/>
      <c r="K384" s="289"/>
      <c r="L384" s="285"/>
      <c r="M384" s="284">
        <f>SUM(M378:M383)</f>
        <v>3963.2645499999994</v>
      </c>
      <c r="N384" s="284"/>
      <c r="O384" s="286">
        <f>H384+M384</f>
        <v>13539.26455</v>
      </c>
      <c r="P384" s="345">
        <f>O384/2.2</f>
        <v>6154.211159090909</v>
      </c>
    </row>
    <row r="385" spans="1:16" ht="40.5">
      <c r="A385" s="339"/>
      <c r="B385" s="281">
        <v>6</v>
      </c>
      <c r="C385" s="282" t="s">
        <v>1900</v>
      </c>
      <c r="D385" s="280"/>
      <c r="E385" s="283"/>
      <c r="F385" s="289"/>
      <c r="G385" s="288"/>
      <c r="H385" s="284"/>
      <c r="I385" s="283"/>
      <c r="J385" s="280"/>
      <c r="K385" s="289"/>
      <c r="L385" s="285"/>
      <c r="M385" s="284"/>
      <c r="N385" s="284"/>
      <c r="O385" s="286"/>
      <c r="P385" s="345"/>
    </row>
    <row r="386" spans="1:16" ht="13.5">
      <c r="A386" s="339"/>
      <c r="B386" s="281"/>
      <c r="C386" s="282"/>
      <c r="D386" s="280" t="s">
        <v>1899</v>
      </c>
      <c r="E386" s="283" t="s">
        <v>196</v>
      </c>
      <c r="F386" s="289">
        <v>9</v>
      </c>
      <c r="G386" s="285">
        <f>G378</f>
        <v>1000</v>
      </c>
      <c r="H386" s="284">
        <f>F386*G386</f>
        <v>9000</v>
      </c>
      <c r="I386" s="283" t="s">
        <v>78</v>
      </c>
      <c r="J386" s="280" t="s">
        <v>79</v>
      </c>
      <c r="K386" s="289">
        <v>0.03</v>
      </c>
      <c r="L386" s="285">
        <f>L328</f>
        <v>187293.6</v>
      </c>
      <c r="M386" s="284">
        <f t="shared" ref="M386:M394" si="8">K386*L386</f>
        <v>5618.808</v>
      </c>
      <c r="N386" s="284"/>
      <c r="O386" s="286"/>
      <c r="P386" s="345"/>
    </row>
    <row r="387" spans="1:16" ht="13.5">
      <c r="A387" s="339"/>
      <c r="B387" s="281"/>
      <c r="C387" s="282"/>
      <c r="D387" s="280"/>
      <c r="E387" s="283" t="s">
        <v>156</v>
      </c>
      <c r="F387" s="289">
        <v>0.9</v>
      </c>
      <c r="G387" s="285">
        <f>G379</f>
        <v>640</v>
      </c>
      <c r="H387" s="284">
        <f>F387*G387</f>
        <v>576</v>
      </c>
      <c r="I387" s="283" t="s">
        <v>138</v>
      </c>
      <c r="J387" s="280" t="s">
        <v>82</v>
      </c>
      <c r="K387" s="289">
        <v>3</v>
      </c>
      <c r="L387" s="285">
        <f>L337</f>
        <v>47.085000000000001</v>
      </c>
      <c r="M387" s="284">
        <f t="shared" si="8"/>
        <v>141.255</v>
      </c>
      <c r="N387" s="284"/>
      <c r="O387" s="286"/>
      <c r="P387" s="345"/>
    </row>
    <row r="388" spans="1:16" ht="13.5">
      <c r="A388" s="339"/>
      <c r="B388" s="281"/>
      <c r="C388" s="282"/>
      <c r="D388" s="280"/>
      <c r="E388" s="283"/>
      <c r="F388" s="289"/>
      <c r="G388" s="285"/>
      <c r="H388" s="284"/>
      <c r="I388" s="283" t="s">
        <v>1901</v>
      </c>
      <c r="J388" s="280" t="s">
        <v>83</v>
      </c>
      <c r="K388" s="289">
        <v>1.9</v>
      </c>
      <c r="L388" s="285">
        <f>Output_2!I142</f>
        <v>443.47500000000002</v>
      </c>
      <c r="M388" s="284">
        <f t="shared" si="8"/>
        <v>842.60249999999996</v>
      </c>
      <c r="N388" s="284"/>
      <c r="O388" s="286"/>
      <c r="P388" s="345"/>
    </row>
    <row r="389" spans="1:16" ht="13.5">
      <c r="A389" s="339"/>
      <c r="B389" s="281"/>
      <c r="C389" s="282"/>
      <c r="D389" s="280"/>
      <c r="E389" s="283"/>
      <c r="F389" s="289"/>
      <c r="G389" s="285"/>
      <c r="H389" s="284"/>
      <c r="I389" s="283" t="s">
        <v>1902</v>
      </c>
      <c r="J389" s="280" t="s">
        <v>83</v>
      </c>
      <c r="K389" s="289">
        <v>1.9</v>
      </c>
      <c r="L389" s="285">
        <f>Output_2!I158</f>
        <v>410.625</v>
      </c>
      <c r="M389" s="284">
        <f t="shared" si="8"/>
        <v>780.1875</v>
      </c>
      <c r="N389" s="284"/>
      <c r="O389" s="286"/>
      <c r="P389" s="345"/>
    </row>
    <row r="390" spans="1:16" ht="13.5">
      <c r="A390" s="339"/>
      <c r="B390" s="281"/>
      <c r="C390" s="282"/>
      <c r="D390" s="280"/>
      <c r="E390" s="283"/>
      <c r="F390" s="289"/>
      <c r="G390" s="285"/>
      <c r="H390" s="284"/>
      <c r="I390" s="283" t="s">
        <v>1905</v>
      </c>
      <c r="J390" s="280" t="s">
        <v>903</v>
      </c>
      <c r="K390" s="289">
        <v>7.43</v>
      </c>
      <c r="L390" s="285">
        <f>Output_2!I154</f>
        <v>16.425000000000001</v>
      </c>
      <c r="M390" s="284">
        <f t="shared" si="8"/>
        <v>122.03775</v>
      </c>
      <c r="N390" s="284"/>
      <c r="O390" s="286"/>
      <c r="P390" s="345"/>
    </row>
    <row r="391" spans="1:16" ht="13.5">
      <c r="A391" s="339"/>
      <c r="B391" s="281"/>
      <c r="C391" s="282"/>
      <c r="D391" s="280"/>
      <c r="E391" s="283"/>
      <c r="F391" s="289"/>
      <c r="G391" s="288"/>
      <c r="H391" s="284"/>
      <c r="I391" s="283" t="s">
        <v>205</v>
      </c>
      <c r="J391" s="280" t="s">
        <v>82</v>
      </c>
      <c r="K391" s="289">
        <v>2</v>
      </c>
      <c r="L391" s="285">
        <f>L330</f>
        <v>47.085000000000001</v>
      </c>
      <c r="M391" s="284">
        <f t="shared" si="8"/>
        <v>94.17</v>
      </c>
      <c r="N391" s="284"/>
      <c r="O391" s="286"/>
      <c r="P391" s="345"/>
    </row>
    <row r="392" spans="1:16" ht="13.5">
      <c r="A392" s="339"/>
      <c r="B392" s="281"/>
      <c r="C392" s="282"/>
      <c r="D392" s="280"/>
      <c r="E392" s="283"/>
      <c r="F392" s="289"/>
      <c r="G392" s="288"/>
      <c r="H392" s="284"/>
      <c r="I392" s="283" t="s">
        <v>41</v>
      </c>
      <c r="J392" s="280" t="s">
        <v>82</v>
      </c>
      <c r="K392" s="289">
        <v>1</v>
      </c>
      <c r="L392" s="285">
        <f>Output_2!I135</f>
        <v>821.25</v>
      </c>
      <c r="M392" s="284">
        <f t="shared" si="8"/>
        <v>821.25</v>
      </c>
      <c r="N392" s="284"/>
      <c r="O392" s="286"/>
      <c r="P392" s="345"/>
    </row>
    <row r="393" spans="1:16" ht="13.5">
      <c r="A393" s="339"/>
      <c r="B393" s="281"/>
      <c r="C393" s="282"/>
      <c r="D393" s="280"/>
      <c r="E393" s="283"/>
      <c r="F393" s="289"/>
      <c r="G393" s="288"/>
      <c r="H393" s="284"/>
      <c r="I393" s="283" t="s">
        <v>130</v>
      </c>
      <c r="J393" s="280"/>
      <c r="K393" s="289">
        <v>1</v>
      </c>
      <c r="L393" s="285">
        <v>100</v>
      </c>
      <c r="M393" s="284">
        <f t="shared" si="8"/>
        <v>100</v>
      </c>
      <c r="N393" s="284"/>
      <c r="O393" s="286"/>
      <c r="P393" s="345"/>
    </row>
    <row r="394" spans="1:16" ht="13.5">
      <c r="A394" s="339"/>
      <c r="B394" s="281"/>
      <c r="C394" s="282"/>
      <c r="D394" s="280"/>
      <c r="E394" s="283"/>
      <c r="F394" s="289"/>
      <c r="G394" s="288"/>
      <c r="H394" s="284"/>
      <c r="I394" s="283" t="s">
        <v>1906</v>
      </c>
      <c r="J394" s="280"/>
      <c r="K394" s="289">
        <v>1</v>
      </c>
      <c r="L394" s="285">
        <v>35</v>
      </c>
      <c r="M394" s="284">
        <f t="shared" si="8"/>
        <v>35</v>
      </c>
      <c r="N394" s="284"/>
      <c r="O394" s="286"/>
      <c r="P394" s="345"/>
    </row>
    <row r="395" spans="1:16" ht="13.5">
      <c r="A395" s="339"/>
      <c r="B395" s="281"/>
      <c r="C395" s="282"/>
      <c r="D395" s="280"/>
      <c r="E395" s="283"/>
      <c r="F395" s="289"/>
      <c r="G395" s="288"/>
      <c r="H395" s="284">
        <f>SUM(H386:H387)</f>
        <v>9576</v>
      </c>
      <c r="I395" s="283"/>
      <c r="J395" s="280"/>
      <c r="K395" s="289"/>
      <c r="L395" s="285"/>
      <c r="M395" s="284">
        <f>SUM(M386:M394)</f>
        <v>8555.3107500000006</v>
      </c>
      <c r="N395" s="284"/>
      <c r="O395" s="286">
        <f>M395+H395</f>
        <v>18131.310750000001</v>
      </c>
      <c r="P395" s="345">
        <f>O395/2.114</f>
        <v>8576.7789735099341</v>
      </c>
    </row>
    <row r="396" spans="1:16" ht="54">
      <c r="A396" s="339"/>
      <c r="B396" s="281">
        <v>6</v>
      </c>
      <c r="C396" s="282" t="s">
        <v>1907</v>
      </c>
      <c r="D396" s="280"/>
      <c r="E396" s="283"/>
      <c r="F396" s="289"/>
      <c r="G396" s="288"/>
      <c r="H396" s="284"/>
      <c r="I396" s="283"/>
      <c r="J396" s="280"/>
      <c r="K396" s="289"/>
      <c r="L396" s="285"/>
      <c r="M396" s="284"/>
      <c r="N396" s="284"/>
      <c r="O396" s="286"/>
      <c r="P396" s="345"/>
    </row>
    <row r="397" spans="1:16" ht="13.5">
      <c r="A397" s="339"/>
      <c r="B397" s="281"/>
      <c r="C397" s="282"/>
      <c r="D397" s="280" t="s">
        <v>1899</v>
      </c>
      <c r="E397" s="283" t="s">
        <v>196</v>
      </c>
      <c r="F397" s="289">
        <v>9</v>
      </c>
      <c r="G397" s="285">
        <f>G386</f>
        <v>1000</v>
      </c>
      <c r="H397" s="284">
        <f>F397*G397</f>
        <v>9000</v>
      </c>
      <c r="I397" s="283" t="s">
        <v>373</v>
      </c>
      <c r="J397" s="280" t="s">
        <v>79</v>
      </c>
      <c r="K397" s="289">
        <v>0.03</v>
      </c>
      <c r="L397" s="285">
        <f>L454</f>
        <v>58642.2</v>
      </c>
      <c r="M397" s="284">
        <f t="shared" ref="M397:M405" si="9">K397*L397</f>
        <v>1759.2659999999998</v>
      </c>
      <c r="N397" s="284"/>
      <c r="O397" s="286"/>
      <c r="P397" s="345"/>
    </row>
    <row r="398" spans="1:16" ht="13.5">
      <c r="A398" s="339"/>
      <c r="B398" s="281"/>
      <c r="C398" s="282"/>
      <c r="D398" s="280"/>
      <c r="E398" s="283" t="s">
        <v>156</v>
      </c>
      <c r="F398" s="289">
        <v>0.9</v>
      </c>
      <c r="G398" s="285">
        <f>G387</f>
        <v>640</v>
      </c>
      <c r="H398" s="284">
        <f>F398*G398</f>
        <v>576</v>
      </c>
      <c r="I398" s="283" t="s">
        <v>138</v>
      </c>
      <c r="J398" s="280" t="s">
        <v>82</v>
      </c>
      <c r="K398" s="289">
        <f>K387</f>
        <v>3</v>
      </c>
      <c r="L398" s="285">
        <f>L387</f>
        <v>47.085000000000001</v>
      </c>
      <c r="M398" s="284">
        <f t="shared" si="9"/>
        <v>141.255</v>
      </c>
      <c r="N398" s="284"/>
      <c r="O398" s="286"/>
      <c r="P398" s="345"/>
    </row>
    <row r="399" spans="1:16" ht="13.5">
      <c r="A399" s="339"/>
      <c r="B399" s="281"/>
      <c r="C399" s="282"/>
      <c r="D399" s="280"/>
      <c r="E399" s="283"/>
      <c r="F399" s="289"/>
      <c r="G399" s="288"/>
      <c r="H399" s="284"/>
      <c r="I399" s="283" t="s">
        <v>1901</v>
      </c>
      <c r="J399" s="280" t="s">
        <v>83</v>
      </c>
      <c r="K399" s="289">
        <v>1.9</v>
      </c>
      <c r="L399" s="285">
        <f>L388</f>
        <v>443.47500000000002</v>
      </c>
      <c r="M399" s="284">
        <f t="shared" si="9"/>
        <v>842.60249999999996</v>
      </c>
      <c r="N399" s="284"/>
      <c r="O399" s="286"/>
      <c r="P399" s="345"/>
    </row>
    <row r="400" spans="1:16" ht="13.5">
      <c r="A400" s="339"/>
      <c r="B400" s="281"/>
      <c r="C400" s="282"/>
      <c r="D400" s="280"/>
      <c r="E400" s="283"/>
      <c r="F400" s="289"/>
      <c r="G400" s="288"/>
      <c r="H400" s="284"/>
      <c r="I400" s="283" t="s">
        <v>1902</v>
      </c>
      <c r="J400" s="280" t="s">
        <v>83</v>
      </c>
      <c r="K400" s="289">
        <v>1.9</v>
      </c>
      <c r="L400" s="285">
        <f>L389</f>
        <v>410.625</v>
      </c>
      <c r="M400" s="284">
        <f t="shared" si="9"/>
        <v>780.1875</v>
      </c>
      <c r="N400" s="284"/>
      <c r="O400" s="286"/>
      <c r="P400" s="345"/>
    </row>
    <row r="401" spans="1:16" ht="13.5">
      <c r="A401" s="339"/>
      <c r="B401" s="281"/>
      <c r="C401" s="282"/>
      <c r="D401" s="280"/>
      <c r="E401" s="283"/>
      <c r="F401" s="289"/>
      <c r="G401" s="288"/>
      <c r="H401" s="284"/>
      <c r="I401" s="283" t="s">
        <v>1905</v>
      </c>
      <c r="J401" s="280" t="s">
        <v>903</v>
      </c>
      <c r="K401" s="289">
        <v>7.43</v>
      </c>
      <c r="L401" s="285">
        <f>L390</f>
        <v>16.425000000000001</v>
      </c>
      <c r="M401" s="284">
        <f t="shared" si="9"/>
        <v>122.03775</v>
      </c>
      <c r="N401" s="284"/>
      <c r="O401" s="286"/>
      <c r="P401" s="345"/>
    </row>
    <row r="402" spans="1:16" ht="13.5">
      <c r="A402" s="339"/>
      <c r="B402" s="281"/>
      <c r="C402" s="282"/>
      <c r="D402" s="280"/>
      <c r="E402" s="283"/>
      <c r="F402" s="289"/>
      <c r="G402" s="288"/>
      <c r="H402" s="284"/>
      <c r="I402" s="283" t="s">
        <v>205</v>
      </c>
      <c r="J402" s="280" t="s">
        <v>82</v>
      </c>
      <c r="K402" s="289">
        <v>2</v>
      </c>
      <c r="L402" s="285">
        <f>L391</f>
        <v>47.085000000000001</v>
      </c>
      <c r="M402" s="284">
        <f t="shared" si="9"/>
        <v>94.17</v>
      </c>
      <c r="N402" s="284"/>
      <c r="O402" s="286"/>
      <c r="P402" s="345"/>
    </row>
    <row r="403" spans="1:16" ht="13.5">
      <c r="A403" s="339"/>
      <c r="B403" s="281"/>
      <c r="C403" s="282"/>
      <c r="D403" s="280"/>
      <c r="E403" s="283"/>
      <c r="F403" s="289"/>
      <c r="G403" s="288"/>
      <c r="H403" s="284"/>
      <c r="I403" s="283" t="s">
        <v>41</v>
      </c>
      <c r="J403" s="280" t="s">
        <v>82</v>
      </c>
      <c r="K403" s="289">
        <v>1</v>
      </c>
      <c r="L403" s="285">
        <f>L392</f>
        <v>821.25</v>
      </c>
      <c r="M403" s="284">
        <f t="shared" si="9"/>
        <v>821.25</v>
      </c>
      <c r="N403" s="284"/>
      <c r="O403" s="286"/>
      <c r="P403" s="345"/>
    </row>
    <row r="404" spans="1:16" ht="13.5">
      <c r="A404" s="339"/>
      <c r="B404" s="281"/>
      <c r="C404" s="282"/>
      <c r="D404" s="280"/>
      <c r="E404" s="283"/>
      <c r="F404" s="289"/>
      <c r="G404" s="288"/>
      <c r="H404" s="284"/>
      <c r="I404" s="283" t="s">
        <v>130</v>
      </c>
      <c r="J404" s="280"/>
      <c r="K404" s="289">
        <v>1</v>
      </c>
      <c r="L404" s="285">
        <v>100</v>
      </c>
      <c r="M404" s="284">
        <f t="shared" si="9"/>
        <v>100</v>
      </c>
      <c r="N404" s="284"/>
      <c r="O404" s="286"/>
      <c r="P404" s="345"/>
    </row>
    <row r="405" spans="1:16" ht="13.5">
      <c r="A405" s="339"/>
      <c r="B405" s="281"/>
      <c r="C405" s="282"/>
      <c r="D405" s="280"/>
      <c r="E405" s="283"/>
      <c r="F405" s="289"/>
      <c r="G405" s="288"/>
      <c r="H405" s="284"/>
      <c r="I405" s="283" t="s">
        <v>1906</v>
      </c>
      <c r="J405" s="280"/>
      <c r="K405" s="289">
        <v>1</v>
      </c>
      <c r="L405" s="285">
        <v>35</v>
      </c>
      <c r="M405" s="284">
        <f t="shared" si="9"/>
        <v>35</v>
      </c>
      <c r="N405" s="284"/>
      <c r="O405" s="286"/>
      <c r="P405" s="345"/>
    </row>
    <row r="406" spans="1:16" ht="13.5">
      <c r="A406" s="339"/>
      <c r="B406" s="281"/>
      <c r="C406" s="282"/>
      <c r="D406" s="280"/>
      <c r="E406" s="283"/>
      <c r="F406" s="289"/>
      <c r="G406" s="288"/>
      <c r="H406" s="284">
        <f>SUM(H397:H398)</f>
        <v>9576</v>
      </c>
      <c r="I406" s="283"/>
      <c r="J406" s="280"/>
      <c r="K406" s="289"/>
      <c r="L406" s="285"/>
      <c r="M406" s="284">
        <f>SUM(M397:M405)</f>
        <v>4695.7687499999993</v>
      </c>
      <c r="N406" s="284"/>
      <c r="O406" s="286">
        <f>M406+H406</f>
        <v>14271.768749999999</v>
      </c>
      <c r="P406" s="345">
        <f>O406/2.114</f>
        <v>6751.0732024597919</v>
      </c>
    </row>
    <row r="407" spans="1:16" ht="40.5">
      <c r="A407" s="339"/>
      <c r="B407" s="281">
        <v>7</v>
      </c>
      <c r="C407" s="282" t="s">
        <v>1908</v>
      </c>
      <c r="D407" s="280"/>
      <c r="E407" s="283"/>
      <c r="F407" s="289"/>
      <c r="G407" s="288"/>
      <c r="H407" s="284"/>
      <c r="I407" s="283"/>
      <c r="J407" s="280"/>
      <c r="K407" s="289"/>
      <c r="L407" s="285"/>
      <c r="M407" s="284"/>
      <c r="N407" s="284"/>
      <c r="O407" s="286"/>
      <c r="P407" s="345"/>
    </row>
    <row r="408" spans="1:16" ht="13.5">
      <c r="A408" s="339"/>
      <c r="B408" s="281"/>
      <c r="C408" s="282"/>
      <c r="D408" s="280" t="s">
        <v>1899</v>
      </c>
      <c r="E408" s="283" t="s">
        <v>196</v>
      </c>
      <c r="F408" s="289">
        <v>9</v>
      </c>
      <c r="G408" s="285">
        <f>G397</f>
        <v>1000</v>
      </c>
      <c r="H408" s="284">
        <f>F408*G408</f>
        <v>9000</v>
      </c>
      <c r="I408" s="283" t="s">
        <v>78</v>
      </c>
      <c r="J408" s="280" t="s">
        <v>79</v>
      </c>
      <c r="K408" s="289">
        <v>0.03</v>
      </c>
      <c r="L408" s="285">
        <f>L386</f>
        <v>187293.6</v>
      </c>
      <c r="M408" s="284">
        <f t="shared" ref="M408:M416" si="10">K408*L408</f>
        <v>5618.808</v>
      </c>
      <c r="N408" s="284"/>
      <c r="O408" s="286"/>
      <c r="P408" s="345"/>
    </row>
    <row r="409" spans="1:16" ht="13.5">
      <c r="A409" s="339"/>
      <c r="B409" s="281"/>
      <c r="C409" s="282"/>
      <c r="D409" s="280"/>
      <c r="E409" s="283" t="s">
        <v>156</v>
      </c>
      <c r="F409" s="289">
        <v>0.9</v>
      </c>
      <c r="G409" s="285">
        <f>G398</f>
        <v>640</v>
      </c>
      <c r="H409" s="284">
        <f>F409*G409</f>
        <v>576</v>
      </c>
      <c r="I409" s="283" t="s">
        <v>138</v>
      </c>
      <c r="J409" s="280" t="s">
        <v>82</v>
      </c>
      <c r="K409" s="289">
        <v>3</v>
      </c>
      <c r="L409" s="285">
        <f t="shared" ref="L409:L414" si="11">L398</f>
        <v>47.085000000000001</v>
      </c>
      <c r="M409" s="284">
        <f t="shared" si="10"/>
        <v>141.255</v>
      </c>
      <c r="N409" s="284"/>
      <c r="O409" s="286"/>
      <c r="P409" s="345"/>
    </row>
    <row r="410" spans="1:16" ht="13.5">
      <c r="A410" s="339"/>
      <c r="B410" s="281"/>
      <c r="C410" s="282"/>
      <c r="D410" s="280"/>
      <c r="E410" s="283"/>
      <c r="F410" s="289"/>
      <c r="G410" s="285"/>
      <c r="H410" s="284"/>
      <c r="I410" s="283" t="s">
        <v>1901</v>
      </c>
      <c r="J410" s="280" t="s">
        <v>83</v>
      </c>
      <c r="K410" s="289">
        <v>1.9</v>
      </c>
      <c r="L410" s="285">
        <f t="shared" si="11"/>
        <v>443.47500000000002</v>
      </c>
      <c r="M410" s="284">
        <f t="shared" si="10"/>
        <v>842.60249999999996</v>
      </c>
      <c r="N410" s="284"/>
      <c r="O410" s="286"/>
      <c r="P410" s="345"/>
    </row>
    <row r="411" spans="1:16" ht="13.5">
      <c r="A411" s="339"/>
      <c r="B411" s="281"/>
      <c r="C411" s="282"/>
      <c r="D411" s="280"/>
      <c r="E411" s="283"/>
      <c r="F411" s="289"/>
      <c r="G411" s="285"/>
      <c r="H411" s="284"/>
      <c r="I411" s="283" t="s">
        <v>1902</v>
      </c>
      <c r="J411" s="280" t="s">
        <v>83</v>
      </c>
      <c r="K411" s="289">
        <v>3.8</v>
      </c>
      <c r="L411" s="285">
        <f t="shared" si="11"/>
        <v>410.625</v>
      </c>
      <c r="M411" s="284">
        <f t="shared" si="10"/>
        <v>1560.375</v>
      </c>
      <c r="N411" s="284"/>
      <c r="O411" s="286"/>
      <c r="P411" s="345"/>
    </row>
    <row r="412" spans="1:16" ht="13.5">
      <c r="A412" s="339"/>
      <c r="B412" s="281"/>
      <c r="C412" s="282"/>
      <c r="D412" s="280"/>
      <c r="E412" s="283"/>
      <c r="F412" s="289"/>
      <c r="G412" s="285"/>
      <c r="H412" s="284"/>
      <c r="I412" s="283" t="s">
        <v>1905</v>
      </c>
      <c r="J412" s="280" t="s">
        <v>903</v>
      </c>
      <c r="K412" s="289">
        <v>7.43</v>
      </c>
      <c r="L412" s="285">
        <f t="shared" si="11"/>
        <v>16.425000000000001</v>
      </c>
      <c r="M412" s="284">
        <f t="shared" si="10"/>
        <v>122.03775</v>
      </c>
      <c r="N412" s="284"/>
      <c r="O412" s="286"/>
      <c r="P412" s="345"/>
    </row>
    <row r="413" spans="1:16" ht="13.5">
      <c r="A413" s="339"/>
      <c r="B413" s="281"/>
      <c r="C413" s="282"/>
      <c r="D413" s="280"/>
      <c r="E413" s="283"/>
      <c r="F413" s="289"/>
      <c r="G413" s="288"/>
      <c r="H413" s="284"/>
      <c r="I413" s="283" t="s">
        <v>205</v>
      </c>
      <c r="J413" s="280" t="s">
        <v>82</v>
      </c>
      <c r="K413" s="289">
        <v>2</v>
      </c>
      <c r="L413" s="285">
        <f t="shared" si="11"/>
        <v>47.085000000000001</v>
      </c>
      <c r="M413" s="284">
        <f t="shared" si="10"/>
        <v>94.17</v>
      </c>
      <c r="N413" s="284"/>
      <c r="O413" s="286"/>
      <c r="P413" s="345"/>
    </row>
    <row r="414" spans="1:16" ht="13.5">
      <c r="A414" s="339"/>
      <c r="B414" s="281"/>
      <c r="C414" s="282"/>
      <c r="D414" s="280"/>
      <c r="E414" s="283"/>
      <c r="F414" s="289"/>
      <c r="G414" s="288"/>
      <c r="H414" s="284"/>
      <c r="I414" s="283" t="s">
        <v>41</v>
      </c>
      <c r="J414" s="280" t="s">
        <v>82</v>
      </c>
      <c r="K414" s="289">
        <v>1</v>
      </c>
      <c r="L414" s="285">
        <f t="shared" si="11"/>
        <v>821.25</v>
      </c>
      <c r="M414" s="284">
        <f t="shared" si="10"/>
        <v>821.25</v>
      </c>
      <c r="N414" s="284"/>
      <c r="O414" s="286"/>
      <c r="P414" s="345"/>
    </row>
    <row r="415" spans="1:16" ht="13.5">
      <c r="A415" s="339"/>
      <c r="B415" s="281"/>
      <c r="C415" s="282"/>
      <c r="D415" s="280"/>
      <c r="E415" s="283"/>
      <c r="F415" s="289"/>
      <c r="G415" s="288"/>
      <c r="H415" s="284"/>
      <c r="I415" s="283" t="s">
        <v>130</v>
      </c>
      <c r="J415" s="280"/>
      <c r="K415" s="289">
        <v>1</v>
      </c>
      <c r="L415" s="285">
        <v>200</v>
      </c>
      <c r="M415" s="284">
        <f t="shared" si="10"/>
        <v>200</v>
      </c>
      <c r="N415" s="284"/>
      <c r="O415" s="286"/>
      <c r="P415" s="345"/>
    </row>
    <row r="416" spans="1:16" ht="13.5">
      <c r="A416" s="339"/>
      <c r="B416" s="281"/>
      <c r="C416" s="282"/>
      <c r="D416" s="280"/>
      <c r="E416" s="283"/>
      <c r="F416" s="289"/>
      <c r="G416" s="288"/>
      <c r="H416" s="284"/>
      <c r="I416" s="283" t="s">
        <v>1906</v>
      </c>
      <c r="J416" s="280"/>
      <c r="K416" s="289">
        <v>1</v>
      </c>
      <c r="L416" s="285">
        <v>35</v>
      </c>
      <c r="M416" s="284">
        <f t="shared" si="10"/>
        <v>35</v>
      </c>
      <c r="N416" s="284"/>
      <c r="O416" s="286"/>
      <c r="P416" s="345"/>
    </row>
    <row r="417" spans="1:16" ht="13.5">
      <c r="A417" s="339"/>
      <c r="B417" s="281"/>
      <c r="C417" s="282"/>
      <c r="D417" s="280"/>
      <c r="E417" s="283"/>
      <c r="F417" s="289"/>
      <c r="G417" s="288"/>
      <c r="H417" s="284">
        <f>SUM(H408:H409)</f>
        <v>9576</v>
      </c>
      <c r="I417" s="283"/>
      <c r="J417" s="280"/>
      <c r="K417" s="289"/>
      <c r="L417" s="285"/>
      <c r="M417" s="284">
        <f>SUM(M408:M416)</f>
        <v>9435.4982500000006</v>
      </c>
      <c r="N417" s="284"/>
      <c r="O417" s="286">
        <f>M417+H417</f>
        <v>19011.498250000001</v>
      </c>
      <c r="P417" s="345">
        <f>O417/2.114</f>
        <v>8993.1401371807005</v>
      </c>
    </row>
    <row r="418" spans="1:16" ht="54">
      <c r="A418" s="339"/>
      <c r="B418" s="281">
        <v>7</v>
      </c>
      <c r="C418" s="282" t="s">
        <v>1909</v>
      </c>
      <c r="D418" s="280"/>
      <c r="E418" s="283"/>
      <c r="F418" s="289"/>
      <c r="G418" s="288"/>
      <c r="H418" s="284"/>
      <c r="I418" s="283"/>
      <c r="J418" s="280"/>
      <c r="K418" s="289"/>
      <c r="L418" s="285"/>
      <c r="M418" s="284"/>
      <c r="N418" s="284"/>
      <c r="O418" s="286"/>
      <c r="P418" s="345"/>
    </row>
    <row r="419" spans="1:16" ht="13.5">
      <c r="A419" s="339"/>
      <c r="B419" s="281"/>
      <c r="C419" s="282"/>
      <c r="D419" s="280" t="s">
        <v>1899</v>
      </c>
      <c r="E419" s="283" t="s">
        <v>196</v>
      </c>
      <c r="F419" s="289">
        <v>9</v>
      </c>
      <c r="G419" s="285">
        <f>G408</f>
        <v>1000</v>
      </c>
      <c r="H419" s="284">
        <f>F419*G419</f>
        <v>9000</v>
      </c>
      <c r="I419" s="283" t="s">
        <v>373</v>
      </c>
      <c r="J419" s="280" t="s">
        <v>79</v>
      </c>
      <c r="K419" s="289">
        <v>0.03</v>
      </c>
      <c r="L419" s="285">
        <f>L397</f>
        <v>58642.2</v>
      </c>
      <c r="M419" s="284">
        <f t="shared" ref="M419:M427" si="12">K419*L419</f>
        <v>1759.2659999999998</v>
      </c>
      <c r="N419" s="284"/>
      <c r="O419" s="286"/>
      <c r="P419" s="345"/>
    </row>
    <row r="420" spans="1:16" ht="13.5">
      <c r="A420" s="339"/>
      <c r="B420" s="281"/>
      <c r="C420" s="282"/>
      <c r="D420" s="280"/>
      <c r="E420" s="283" t="s">
        <v>156</v>
      </c>
      <c r="F420" s="289">
        <v>0.9</v>
      </c>
      <c r="G420" s="285">
        <f>G409</f>
        <v>640</v>
      </c>
      <c r="H420" s="284">
        <f>F420*G420</f>
        <v>576</v>
      </c>
      <c r="I420" s="283" t="s">
        <v>138</v>
      </c>
      <c r="J420" s="280" t="s">
        <v>82</v>
      </c>
      <c r="K420" s="289">
        <f>K409</f>
        <v>3</v>
      </c>
      <c r="L420" s="285">
        <f>L409</f>
        <v>47.085000000000001</v>
      </c>
      <c r="M420" s="284">
        <f t="shared" si="12"/>
        <v>141.255</v>
      </c>
      <c r="N420" s="284"/>
      <c r="O420" s="286"/>
      <c r="P420" s="345"/>
    </row>
    <row r="421" spans="1:16" ht="13.5">
      <c r="A421" s="339"/>
      <c r="B421" s="281"/>
      <c r="C421" s="282"/>
      <c r="D421" s="280"/>
      <c r="E421" s="283"/>
      <c r="F421" s="289"/>
      <c r="G421" s="288"/>
      <c r="H421" s="284"/>
      <c r="I421" s="283" t="s">
        <v>1901</v>
      </c>
      <c r="J421" s="280" t="s">
        <v>83</v>
      </c>
      <c r="K421" s="289">
        <v>1.9</v>
      </c>
      <c r="L421" s="285">
        <f>L410</f>
        <v>443.47500000000002</v>
      </c>
      <c r="M421" s="284">
        <f t="shared" si="12"/>
        <v>842.60249999999996</v>
      </c>
      <c r="N421" s="284"/>
      <c r="O421" s="286"/>
      <c r="P421" s="345"/>
    </row>
    <row r="422" spans="1:16" ht="13.5">
      <c r="A422" s="339"/>
      <c r="B422" s="281"/>
      <c r="C422" s="282"/>
      <c r="D422" s="280"/>
      <c r="E422" s="283"/>
      <c r="F422" s="289"/>
      <c r="G422" s="288"/>
      <c r="H422" s="284"/>
      <c r="I422" s="283" t="s">
        <v>1902</v>
      </c>
      <c r="J422" s="280" t="s">
        <v>83</v>
      </c>
      <c r="K422" s="289">
        <v>3.8</v>
      </c>
      <c r="L422" s="285">
        <f>L411</f>
        <v>410.625</v>
      </c>
      <c r="M422" s="284">
        <f t="shared" si="12"/>
        <v>1560.375</v>
      </c>
      <c r="N422" s="284"/>
      <c r="O422" s="286"/>
      <c r="P422" s="345"/>
    </row>
    <row r="423" spans="1:16" ht="13.5">
      <c r="A423" s="339"/>
      <c r="B423" s="281"/>
      <c r="C423" s="282"/>
      <c r="D423" s="280"/>
      <c r="E423" s="283"/>
      <c r="F423" s="289"/>
      <c r="G423" s="288"/>
      <c r="H423" s="284"/>
      <c r="I423" s="283" t="s">
        <v>1905</v>
      </c>
      <c r="J423" s="280" t="s">
        <v>903</v>
      </c>
      <c r="K423" s="289">
        <v>7.43</v>
      </c>
      <c r="L423" s="285">
        <f>L412</f>
        <v>16.425000000000001</v>
      </c>
      <c r="M423" s="284">
        <f t="shared" si="12"/>
        <v>122.03775</v>
      </c>
      <c r="N423" s="284"/>
      <c r="O423" s="286"/>
      <c r="P423" s="345"/>
    </row>
    <row r="424" spans="1:16" ht="13.5">
      <c r="A424" s="339"/>
      <c r="B424" s="281"/>
      <c r="C424" s="282"/>
      <c r="D424" s="280"/>
      <c r="E424" s="283"/>
      <c r="F424" s="289"/>
      <c r="G424" s="288"/>
      <c r="H424" s="284"/>
      <c r="I424" s="283" t="s">
        <v>205</v>
      </c>
      <c r="J424" s="280" t="s">
        <v>82</v>
      </c>
      <c r="K424" s="289">
        <v>2</v>
      </c>
      <c r="L424" s="285">
        <f>L413</f>
        <v>47.085000000000001</v>
      </c>
      <c r="M424" s="284">
        <f t="shared" si="12"/>
        <v>94.17</v>
      </c>
      <c r="N424" s="284"/>
      <c r="O424" s="286"/>
      <c r="P424" s="345"/>
    </row>
    <row r="425" spans="1:16" ht="13.5">
      <c r="A425" s="339"/>
      <c r="B425" s="281"/>
      <c r="C425" s="282"/>
      <c r="D425" s="280"/>
      <c r="E425" s="283"/>
      <c r="F425" s="289"/>
      <c r="G425" s="288"/>
      <c r="H425" s="284"/>
      <c r="I425" s="283" t="s">
        <v>41</v>
      </c>
      <c r="J425" s="280" t="s">
        <v>82</v>
      </c>
      <c r="K425" s="289">
        <v>1</v>
      </c>
      <c r="L425" s="285">
        <f>L414</f>
        <v>821.25</v>
      </c>
      <c r="M425" s="284">
        <f t="shared" si="12"/>
        <v>821.25</v>
      </c>
      <c r="N425" s="284"/>
      <c r="O425" s="286"/>
      <c r="P425" s="345"/>
    </row>
    <row r="426" spans="1:16" ht="13.5">
      <c r="A426" s="339"/>
      <c r="B426" s="281"/>
      <c r="C426" s="282"/>
      <c r="D426" s="280"/>
      <c r="E426" s="283"/>
      <c r="F426" s="289"/>
      <c r="G426" s="288"/>
      <c r="H426" s="284"/>
      <c r="I426" s="283" t="s">
        <v>130</v>
      </c>
      <c r="J426" s="280"/>
      <c r="K426" s="289">
        <v>1</v>
      </c>
      <c r="L426" s="285">
        <v>200</v>
      </c>
      <c r="M426" s="284">
        <f t="shared" si="12"/>
        <v>200</v>
      </c>
      <c r="N426" s="284"/>
      <c r="O426" s="286"/>
      <c r="P426" s="345"/>
    </row>
    <row r="427" spans="1:16" ht="13.5">
      <c r="A427" s="339"/>
      <c r="B427" s="281"/>
      <c r="C427" s="282"/>
      <c r="D427" s="280"/>
      <c r="E427" s="283"/>
      <c r="F427" s="289"/>
      <c r="G427" s="288"/>
      <c r="H427" s="284"/>
      <c r="I427" s="283" t="s">
        <v>1906</v>
      </c>
      <c r="J427" s="280"/>
      <c r="K427" s="289">
        <v>1</v>
      </c>
      <c r="L427" s="285">
        <v>35</v>
      </c>
      <c r="M427" s="284">
        <f t="shared" si="12"/>
        <v>35</v>
      </c>
      <c r="N427" s="284"/>
      <c r="O427" s="286"/>
      <c r="P427" s="345"/>
    </row>
    <row r="428" spans="1:16" ht="13.5">
      <c r="A428" s="339"/>
      <c r="B428" s="281"/>
      <c r="C428" s="282"/>
      <c r="D428" s="280"/>
      <c r="E428" s="283"/>
      <c r="F428" s="289"/>
      <c r="G428" s="288"/>
      <c r="H428" s="284">
        <f>SUM(H419:H420)</f>
        <v>9576</v>
      </c>
      <c r="I428" s="283"/>
      <c r="J428" s="280"/>
      <c r="K428" s="289"/>
      <c r="L428" s="285"/>
      <c r="M428" s="284">
        <f>SUM(M419:M427)</f>
        <v>5575.9562500000002</v>
      </c>
      <c r="N428" s="284"/>
      <c r="O428" s="286">
        <f>M428+H428</f>
        <v>15151.956249999999</v>
      </c>
      <c r="P428" s="345">
        <f>O428/2.114</f>
        <v>7167.4343661305584</v>
      </c>
    </row>
    <row r="429" spans="1:16" ht="40.5">
      <c r="A429" s="339"/>
      <c r="B429" s="281">
        <v>8</v>
      </c>
      <c r="C429" s="282" t="s">
        <v>1910</v>
      </c>
      <c r="D429" s="280"/>
      <c r="E429" s="283"/>
      <c r="F429" s="289"/>
      <c r="G429" s="288"/>
      <c r="H429" s="284"/>
      <c r="I429" s="283"/>
      <c r="J429" s="280"/>
      <c r="K429" s="289"/>
      <c r="L429" s="285"/>
      <c r="M429" s="284"/>
      <c r="N429" s="284"/>
      <c r="O429" s="286"/>
      <c r="P429" s="345"/>
    </row>
    <row r="430" spans="1:16" ht="13.5">
      <c r="A430" s="339"/>
      <c r="B430" s="281"/>
      <c r="C430" s="282"/>
      <c r="D430" s="280" t="s">
        <v>1899</v>
      </c>
      <c r="E430" s="283" t="s">
        <v>196</v>
      </c>
      <c r="F430" s="289">
        <v>9</v>
      </c>
      <c r="G430" s="285">
        <f>G419</f>
        <v>1000</v>
      </c>
      <c r="H430" s="284">
        <f>F430*G430</f>
        <v>9000</v>
      </c>
      <c r="I430" s="283" t="s">
        <v>78</v>
      </c>
      <c r="J430" s="280" t="s">
        <v>79</v>
      </c>
      <c r="K430" s="289">
        <v>0.03</v>
      </c>
      <c r="L430" s="285">
        <f>L408</f>
        <v>187293.6</v>
      </c>
      <c r="M430" s="284">
        <f t="shared" ref="M430:M438" si="13">K430*L430</f>
        <v>5618.808</v>
      </c>
      <c r="N430" s="284"/>
      <c r="O430" s="286"/>
      <c r="P430" s="345"/>
    </row>
    <row r="431" spans="1:16" ht="13.5">
      <c r="A431" s="339"/>
      <c r="B431" s="281"/>
      <c r="C431" s="282"/>
      <c r="D431" s="280"/>
      <c r="E431" s="283" t="s">
        <v>156</v>
      </c>
      <c r="F431" s="289">
        <v>0.9</v>
      </c>
      <c r="G431" s="285">
        <f>G420</f>
        <v>640</v>
      </c>
      <c r="H431" s="284">
        <f>F431*G431</f>
        <v>576</v>
      </c>
      <c r="I431" s="283" t="s">
        <v>138</v>
      </c>
      <c r="J431" s="280" t="s">
        <v>82</v>
      </c>
      <c r="K431" s="289">
        <v>3</v>
      </c>
      <c r="L431" s="285">
        <f>L420</f>
        <v>47.085000000000001</v>
      </c>
      <c r="M431" s="284">
        <f t="shared" si="13"/>
        <v>141.255</v>
      </c>
      <c r="N431" s="284"/>
      <c r="O431" s="286"/>
      <c r="P431" s="345"/>
    </row>
    <row r="432" spans="1:16" ht="13.5">
      <c r="A432" s="339"/>
      <c r="B432" s="281"/>
      <c r="C432" s="282"/>
      <c r="D432" s="280"/>
      <c r="E432" s="283"/>
      <c r="F432" s="289"/>
      <c r="G432" s="285"/>
      <c r="H432" s="284"/>
      <c r="I432" s="283" t="s">
        <v>1911</v>
      </c>
      <c r="J432" s="280" t="s">
        <v>83</v>
      </c>
      <c r="K432" s="289">
        <v>1.9</v>
      </c>
      <c r="L432" s="285">
        <f>Output_2!I149</f>
        <v>722.7</v>
      </c>
      <c r="M432" s="284">
        <f t="shared" si="13"/>
        <v>1373.13</v>
      </c>
      <c r="N432" s="284"/>
      <c r="O432" s="286"/>
      <c r="P432" s="345"/>
    </row>
    <row r="433" spans="1:16" ht="13.5">
      <c r="A433" s="339"/>
      <c r="B433" s="281"/>
      <c r="C433" s="282"/>
      <c r="D433" s="280"/>
      <c r="E433" s="283"/>
      <c r="F433" s="289"/>
      <c r="G433" s="285"/>
      <c r="H433" s="284"/>
      <c r="I433" s="283" t="s">
        <v>1902</v>
      </c>
      <c r="J433" s="280" t="s">
        <v>83</v>
      </c>
      <c r="K433" s="289">
        <v>1.9</v>
      </c>
      <c r="L433" s="285">
        <f>L422</f>
        <v>410.625</v>
      </c>
      <c r="M433" s="284">
        <f t="shared" si="13"/>
        <v>780.1875</v>
      </c>
      <c r="N433" s="284"/>
      <c r="O433" s="286"/>
      <c r="P433" s="345"/>
    </row>
    <row r="434" spans="1:16" ht="13.5">
      <c r="A434" s="339"/>
      <c r="B434" s="281"/>
      <c r="C434" s="282"/>
      <c r="D434" s="280"/>
      <c r="E434" s="283"/>
      <c r="F434" s="289"/>
      <c r="G434" s="285"/>
      <c r="H434" s="284"/>
      <c r="I434" s="283" t="s">
        <v>1905</v>
      </c>
      <c r="J434" s="280" t="s">
        <v>903</v>
      </c>
      <c r="K434" s="289">
        <v>7.43</v>
      </c>
      <c r="L434" s="285">
        <f>L423</f>
        <v>16.425000000000001</v>
      </c>
      <c r="M434" s="284">
        <f t="shared" si="13"/>
        <v>122.03775</v>
      </c>
      <c r="N434" s="284"/>
      <c r="O434" s="286"/>
      <c r="P434" s="345"/>
    </row>
    <row r="435" spans="1:16" ht="13.5">
      <c r="A435" s="339"/>
      <c r="B435" s="281"/>
      <c r="C435" s="282"/>
      <c r="D435" s="280"/>
      <c r="E435" s="283"/>
      <c r="F435" s="289"/>
      <c r="G435" s="288"/>
      <c r="H435" s="284"/>
      <c r="I435" s="283" t="s">
        <v>205</v>
      </c>
      <c r="J435" s="280" t="s">
        <v>82</v>
      </c>
      <c r="K435" s="289">
        <v>2</v>
      </c>
      <c r="L435" s="285">
        <f>L424</f>
        <v>47.085000000000001</v>
      </c>
      <c r="M435" s="284">
        <f t="shared" si="13"/>
        <v>94.17</v>
      </c>
      <c r="N435" s="284"/>
      <c r="O435" s="286"/>
      <c r="P435" s="345"/>
    </row>
    <row r="436" spans="1:16" ht="13.5">
      <c r="A436" s="339"/>
      <c r="B436" s="281"/>
      <c r="C436" s="282"/>
      <c r="D436" s="280"/>
      <c r="E436" s="283"/>
      <c r="F436" s="289"/>
      <c r="G436" s="288"/>
      <c r="H436" s="284"/>
      <c r="I436" s="283" t="s">
        <v>41</v>
      </c>
      <c r="J436" s="280" t="s">
        <v>82</v>
      </c>
      <c r="K436" s="289">
        <v>1</v>
      </c>
      <c r="L436" s="285">
        <f>L425</f>
        <v>821.25</v>
      </c>
      <c r="M436" s="284">
        <f t="shared" si="13"/>
        <v>821.25</v>
      </c>
      <c r="N436" s="284"/>
      <c r="O436" s="286"/>
      <c r="P436" s="345"/>
    </row>
    <row r="437" spans="1:16" ht="13.5">
      <c r="A437" s="339"/>
      <c r="B437" s="281"/>
      <c r="C437" s="282"/>
      <c r="D437" s="280"/>
      <c r="E437" s="283"/>
      <c r="F437" s="289"/>
      <c r="G437" s="288"/>
      <c r="H437" s="284"/>
      <c r="I437" s="283" t="s">
        <v>130</v>
      </c>
      <c r="J437" s="280"/>
      <c r="K437" s="289">
        <v>1</v>
      </c>
      <c r="L437" s="285">
        <v>100</v>
      </c>
      <c r="M437" s="284">
        <f t="shared" si="13"/>
        <v>100</v>
      </c>
      <c r="N437" s="284"/>
      <c r="O437" s="286"/>
      <c r="P437" s="345"/>
    </row>
    <row r="438" spans="1:16" ht="13.5">
      <c r="A438" s="339"/>
      <c r="B438" s="281"/>
      <c r="C438" s="282"/>
      <c r="D438" s="280"/>
      <c r="E438" s="283"/>
      <c r="F438" s="289"/>
      <c r="G438" s="288"/>
      <c r="H438" s="284"/>
      <c r="I438" s="283" t="s">
        <v>1906</v>
      </c>
      <c r="J438" s="280"/>
      <c r="K438" s="289">
        <v>1</v>
      </c>
      <c r="L438" s="285">
        <v>35</v>
      </c>
      <c r="M438" s="284">
        <f t="shared" si="13"/>
        <v>35</v>
      </c>
      <c r="N438" s="284"/>
      <c r="O438" s="286"/>
      <c r="P438" s="345"/>
    </row>
    <row r="439" spans="1:16" ht="13.5">
      <c r="A439" s="339"/>
      <c r="B439" s="281"/>
      <c r="C439" s="282"/>
      <c r="D439" s="280"/>
      <c r="E439" s="283"/>
      <c r="F439" s="289"/>
      <c r="G439" s="288"/>
      <c r="H439" s="284">
        <f>SUM(H430:H431)</f>
        <v>9576</v>
      </c>
      <c r="I439" s="283"/>
      <c r="J439" s="280"/>
      <c r="K439" s="289"/>
      <c r="L439" s="285"/>
      <c r="M439" s="284">
        <f>SUM(M430:M438)</f>
        <v>9085.8382500000007</v>
      </c>
      <c r="N439" s="284"/>
      <c r="O439" s="286">
        <f>M439+H439</f>
        <v>18661.838250000001</v>
      </c>
      <c r="P439" s="345">
        <f>O439/2.114</f>
        <v>8827.738055818354</v>
      </c>
    </row>
    <row r="440" spans="1:16" ht="40.5">
      <c r="A440" s="339"/>
      <c r="B440" s="281">
        <v>8</v>
      </c>
      <c r="C440" s="282" t="s">
        <v>1912</v>
      </c>
      <c r="D440" s="280"/>
      <c r="E440" s="283"/>
      <c r="F440" s="289"/>
      <c r="G440" s="288"/>
      <c r="H440" s="284"/>
      <c r="I440" s="283"/>
      <c r="J440" s="280"/>
      <c r="K440" s="289"/>
      <c r="L440" s="285"/>
      <c r="M440" s="284"/>
      <c r="N440" s="284"/>
      <c r="O440" s="286"/>
      <c r="P440" s="345"/>
    </row>
    <row r="441" spans="1:16" ht="13.5">
      <c r="A441" s="339"/>
      <c r="B441" s="281"/>
      <c r="C441" s="282"/>
      <c r="D441" s="280" t="s">
        <v>1899</v>
      </c>
      <c r="E441" s="283" t="s">
        <v>196</v>
      </c>
      <c r="F441" s="289">
        <v>9</v>
      </c>
      <c r="G441" s="285">
        <f>G430</f>
        <v>1000</v>
      </c>
      <c r="H441" s="284">
        <f>F441*G441</f>
        <v>9000</v>
      </c>
      <c r="I441" s="283" t="s">
        <v>373</v>
      </c>
      <c r="J441" s="280" t="s">
        <v>79</v>
      </c>
      <c r="K441" s="289">
        <v>0.03</v>
      </c>
      <c r="L441" s="285">
        <f>L419</f>
        <v>58642.2</v>
      </c>
      <c r="M441" s="284">
        <f t="shared" ref="M441:M449" si="14">K441*L441</f>
        <v>1759.2659999999998</v>
      </c>
      <c r="N441" s="284"/>
      <c r="O441" s="286"/>
      <c r="P441" s="345"/>
    </row>
    <row r="442" spans="1:16" ht="13.5">
      <c r="A442" s="339"/>
      <c r="B442" s="281"/>
      <c r="C442" s="282"/>
      <c r="D442" s="280"/>
      <c r="E442" s="283" t="s">
        <v>156</v>
      </c>
      <c r="F442" s="289">
        <v>0.9</v>
      </c>
      <c r="G442" s="285">
        <f>G431</f>
        <v>640</v>
      </c>
      <c r="H442" s="284">
        <f>F442*G442</f>
        <v>576</v>
      </c>
      <c r="I442" s="283" t="s">
        <v>138</v>
      </c>
      <c r="J442" s="280" t="s">
        <v>82</v>
      </c>
      <c r="K442" s="289">
        <f>K431</f>
        <v>3</v>
      </c>
      <c r="L442" s="285">
        <f>L431</f>
        <v>47.085000000000001</v>
      </c>
      <c r="M442" s="284">
        <f t="shared" si="14"/>
        <v>141.255</v>
      </c>
      <c r="N442" s="284"/>
      <c r="O442" s="286"/>
      <c r="P442" s="345"/>
    </row>
    <row r="443" spans="1:16" ht="13.5">
      <c r="A443" s="339"/>
      <c r="B443" s="281"/>
      <c r="C443" s="282"/>
      <c r="D443" s="280"/>
      <c r="E443" s="283"/>
      <c r="F443" s="289"/>
      <c r="G443" s="288"/>
      <c r="H443" s="284"/>
      <c r="I443" s="283" t="s">
        <v>1911</v>
      </c>
      <c r="J443" s="280" t="s">
        <v>83</v>
      </c>
      <c r="K443" s="289">
        <v>1.9</v>
      </c>
      <c r="L443" s="285">
        <f>L432</f>
        <v>722.7</v>
      </c>
      <c r="M443" s="284">
        <f t="shared" si="14"/>
        <v>1373.13</v>
      </c>
      <c r="N443" s="284"/>
      <c r="O443" s="286"/>
      <c r="P443" s="345"/>
    </row>
    <row r="444" spans="1:16" ht="13.5">
      <c r="A444" s="339"/>
      <c r="B444" s="281"/>
      <c r="C444" s="282"/>
      <c r="D444" s="280"/>
      <c r="E444" s="283"/>
      <c r="F444" s="289"/>
      <c r="G444" s="288"/>
      <c r="H444" s="284"/>
      <c r="I444" s="283" t="s">
        <v>1902</v>
      </c>
      <c r="J444" s="280" t="s">
        <v>83</v>
      </c>
      <c r="K444" s="289">
        <v>1.9</v>
      </c>
      <c r="L444" s="285">
        <f>L433</f>
        <v>410.625</v>
      </c>
      <c r="M444" s="284">
        <f t="shared" si="14"/>
        <v>780.1875</v>
      </c>
      <c r="N444" s="284"/>
      <c r="O444" s="286"/>
      <c r="P444" s="345"/>
    </row>
    <row r="445" spans="1:16" ht="13.5">
      <c r="A445" s="339"/>
      <c r="B445" s="281"/>
      <c r="C445" s="282"/>
      <c r="D445" s="280"/>
      <c r="E445" s="283"/>
      <c r="F445" s="289"/>
      <c r="G445" s="288"/>
      <c r="H445" s="284"/>
      <c r="I445" s="283" t="s">
        <v>1905</v>
      </c>
      <c r="J445" s="280" t="s">
        <v>903</v>
      </c>
      <c r="K445" s="289">
        <v>7.43</v>
      </c>
      <c r="L445" s="285">
        <f>L434</f>
        <v>16.425000000000001</v>
      </c>
      <c r="M445" s="284">
        <f t="shared" si="14"/>
        <v>122.03775</v>
      </c>
      <c r="N445" s="284"/>
      <c r="O445" s="286"/>
      <c r="P445" s="345"/>
    </row>
    <row r="446" spans="1:16" ht="13.5">
      <c r="A446" s="339"/>
      <c r="B446" s="281"/>
      <c r="C446" s="282"/>
      <c r="D446" s="280"/>
      <c r="E446" s="283"/>
      <c r="F446" s="289"/>
      <c r="G446" s="288"/>
      <c r="H446" s="284"/>
      <c r="I446" s="283" t="s">
        <v>205</v>
      </c>
      <c r="J446" s="280" t="s">
        <v>82</v>
      </c>
      <c r="K446" s="289">
        <v>2</v>
      </c>
      <c r="L446" s="285">
        <f>L435</f>
        <v>47.085000000000001</v>
      </c>
      <c r="M446" s="284">
        <f t="shared" si="14"/>
        <v>94.17</v>
      </c>
      <c r="N446" s="284"/>
      <c r="O446" s="286"/>
      <c r="P446" s="345"/>
    </row>
    <row r="447" spans="1:16" ht="13.5">
      <c r="A447" s="339"/>
      <c r="B447" s="281"/>
      <c r="C447" s="282"/>
      <c r="D447" s="280"/>
      <c r="E447" s="283"/>
      <c r="F447" s="289"/>
      <c r="G447" s="288"/>
      <c r="H447" s="284"/>
      <c r="I447" s="283" t="s">
        <v>41</v>
      </c>
      <c r="J447" s="280" t="s">
        <v>82</v>
      </c>
      <c r="K447" s="289">
        <v>1</v>
      </c>
      <c r="L447" s="285">
        <f>L436</f>
        <v>821.25</v>
      </c>
      <c r="M447" s="284">
        <f t="shared" si="14"/>
        <v>821.25</v>
      </c>
      <c r="N447" s="284"/>
      <c r="O447" s="286"/>
      <c r="P447" s="345"/>
    </row>
    <row r="448" spans="1:16" ht="13.5">
      <c r="A448" s="339"/>
      <c r="B448" s="281"/>
      <c r="C448" s="282"/>
      <c r="D448" s="280"/>
      <c r="E448" s="283"/>
      <c r="F448" s="289"/>
      <c r="G448" s="288"/>
      <c r="H448" s="284"/>
      <c r="I448" s="283" t="s">
        <v>130</v>
      </c>
      <c r="J448" s="280"/>
      <c r="K448" s="289">
        <v>1</v>
      </c>
      <c r="L448" s="285">
        <v>100</v>
      </c>
      <c r="M448" s="284">
        <f t="shared" si="14"/>
        <v>100</v>
      </c>
      <c r="N448" s="284"/>
      <c r="O448" s="286"/>
      <c r="P448" s="345"/>
    </row>
    <row r="449" spans="1:16" ht="13.5">
      <c r="A449" s="339"/>
      <c r="B449" s="281"/>
      <c r="C449" s="282"/>
      <c r="D449" s="280"/>
      <c r="E449" s="283"/>
      <c r="F449" s="289"/>
      <c r="G449" s="288"/>
      <c r="H449" s="284"/>
      <c r="I449" s="283" t="s">
        <v>1906</v>
      </c>
      <c r="J449" s="280"/>
      <c r="K449" s="289">
        <v>1</v>
      </c>
      <c r="L449" s="285">
        <v>35</v>
      </c>
      <c r="M449" s="284">
        <f t="shared" si="14"/>
        <v>35</v>
      </c>
      <c r="N449" s="284"/>
      <c r="O449" s="286"/>
      <c r="P449" s="345"/>
    </row>
    <row r="450" spans="1:16" ht="13.5">
      <c r="A450" s="339"/>
      <c r="B450" s="281"/>
      <c r="C450" s="282"/>
      <c r="D450" s="280"/>
      <c r="E450" s="283"/>
      <c r="F450" s="289"/>
      <c r="G450" s="288"/>
      <c r="H450" s="284">
        <f>SUM(H441:H442)</f>
        <v>9576</v>
      </c>
      <c r="I450" s="283"/>
      <c r="J450" s="280"/>
      <c r="K450" s="289"/>
      <c r="L450" s="285"/>
      <c r="M450" s="284">
        <f>SUM(M441:M449)</f>
        <v>5226.2962500000003</v>
      </c>
      <c r="N450" s="284"/>
      <c r="O450" s="286">
        <f>M450+H450</f>
        <v>14802.296249999999</v>
      </c>
      <c r="P450" s="345">
        <f>O450/2.114</f>
        <v>7002.0322847682119</v>
      </c>
    </row>
    <row r="451" spans="1:16" ht="27">
      <c r="A451" s="339"/>
      <c r="B451" s="281">
        <v>17</v>
      </c>
      <c r="C451" s="282" t="s">
        <v>1635</v>
      </c>
      <c r="D451" s="280" t="s">
        <v>79</v>
      </c>
      <c r="E451" s="283" t="s">
        <v>159</v>
      </c>
      <c r="F451" s="289">
        <v>17.649999999999999</v>
      </c>
      <c r="G451" s="285">
        <f>I6</f>
        <v>1000</v>
      </c>
      <c r="H451" s="284">
        <f>F451*G451</f>
        <v>17650</v>
      </c>
      <c r="I451" s="283" t="s">
        <v>374</v>
      </c>
      <c r="J451" s="280" t="s">
        <v>79</v>
      </c>
      <c r="K451" s="289">
        <v>1.05</v>
      </c>
      <c r="L451" s="285">
        <f>L9</f>
        <v>187293.6</v>
      </c>
      <c r="M451" s="284">
        <f>K451*L451</f>
        <v>196658.28000000003</v>
      </c>
      <c r="N451" s="284"/>
      <c r="O451" s="286"/>
      <c r="P451" s="345"/>
    </row>
    <row r="452" spans="1:16" ht="13.5">
      <c r="A452" s="339"/>
      <c r="B452" s="281"/>
      <c r="C452" s="282"/>
      <c r="D452" s="280"/>
      <c r="E452" s="283" t="s">
        <v>156</v>
      </c>
      <c r="F452" s="289">
        <v>1.76</v>
      </c>
      <c r="G452" s="285">
        <f>O6</f>
        <v>640</v>
      </c>
      <c r="H452" s="284">
        <f>F452*G452</f>
        <v>1126.4000000000001</v>
      </c>
      <c r="I452" s="283" t="s">
        <v>128</v>
      </c>
      <c r="J452" s="280"/>
      <c r="K452" s="289"/>
      <c r="L452" s="285"/>
      <c r="M452" s="284">
        <f>O11</f>
        <v>114.94</v>
      </c>
      <c r="N452" s="284"/>
      <c r="O452" s="286"/>
      <c r="P452" s="345"/>
    </row>
    <row r="453" spans="1:16" ht="13.5">
      <c r="A453" s="339"/>
      <c r="B453" s="281"/>
      <c r="C453" s="282"/>
      <c r="D453" s="280"/>
      <c r="E453" s="283"/>
      <c r="F453" s="289"/>
      <c r="G453" s="288"/>
      <c r="H453" s="284">
        <f>SUM(H451:H452)</f>
        <v>18776.400000000001</v>
      </c>
      <c r="I453" s="283"/>
      <c r="J453" s="280"/>
      <c r="K453" s="289"/>
      <c r="L453" s="285"/>
      <c r="M453" s="284">
        <f>SUM(M451:M452)</f>
        <v>196773.22000000003</v>
      </c>
      <c r="N453" s="284"/>
      <c r="O453" s="286">
        <f>M453+H453</f>
        <v>215549.62000000002</v>
      </c>
      <c r="P453" s="345"/>
    </row>
    <row r="454" spans="1:16" ht="27">
      <c r="A454" s="339"/>
      <c r="B454" s="281">
        <v>17</v>
      </c>
      <c r="C454" s="282" t="s">
        <v>1636</v>
      </c>
      <c r="D454" s="280" t="s">
        <v>79</v>
      </c>
      <c r="E454" s="283" t="s">
        <v>159</v>
      </c>
      <c r="F454" s="289">
        <v>17.649999999999999</v>
      </c>
      <c r="G454" s="285">
        <f>I6</f>
        <v>1000</v>
      </c>
      <c r="H454" s="284">
        <f>F454*G454</f>
        <v>17650</v>
      </c>
      <c r="I454" s="283" t="s">
        <v>372</v>
      </c>
      <c r="J454" s="280" t="s">
        <v>79</v>
      </c>
      <c r="K454" s="289">
        <v>1.05</v>
      </c>
      <c r="L454" s="285">
        <f>O9</f>
        <v>58642.2</v>
      </c>
      <c r="M454" s="284">
        <f>K454*L454</f>
        <v>61574.31</v>
      </c>
      <c r="N454" s="284"/>
      <c r="O454" s="286"/>
      <c r="P454" s="345"/>
    </row>
    <row r="455" spans="1:16" ht="13.5">
      <c r="A455" s="339"/>
      <c r="B455" s="281"/>
      <c r="C455" s="282"/>
      <c r="D455" s="280"/>
      <c r="E455" s="283" t="s">
        <v>156</v>
      </c>
      <c r="F455" s="289">
        <v>1.76</v>
      </c>
      <c r="G455" s="285">
        <f>O6</f>
        <v>640</v>
      </c>
      <c r="H455" s="284">
        <f>F455*G455</f>
        <v>1126.4000000000001</v>
      </c>
      <c r="I455" s="283" t="s">
        <v>128</v>
      </c>
      <c r="J455" s="280"/>
      <c r="K455" s="289"/>
      <c r="L455" s="285"/>
      <c r="M455" s="284">
        <f>O11</f>
        <v>114.94</v>
      </c>
      <c r="N455" s="284"/>
      <c r="O455" s="286"/>
      <c r="P455" s="345"/>
    </row>
    <row r="456" spans="1:16" ht="13.5">
      <c r="A456" s="339"/>
      <c r="B456" s="281"/>
      <c r="C456" s="282"/>
      <c r="D456" s="280"/>
      <c r="E456" s="283"/>
      <c r="F456" s="289"/>
      <c r="G456" s="288"/>
      <c r="H456" s="284">
        <f>SUM(H454:H455)</f>
        <v>18776.400000000001</v>
      </c>
      <c r="I456" s="283"/>
      <c r="J456" s="280"/>
      <c r="K456" s="289"/>
      <c r="L456" s="285"/>
      <c r="M456" s="284">
        <f>SUM(M454:M455)</f>
        <v>61689.25</v>
      </c>
      <c r="N456" s="284"/>
      <c r="O456" s="286">
        <f>M456+H456</f>
        <v>80465.649999999994</v>
      </c>
      <c r="P456" s="345"/>
    </row>
    <row r="457" spans="1:16" ht="13.5">
      <c r="A457" s="339"/>
      <c r="B457" s="281">
        <v>18</v>
      </c>
      <c r="C457" s="282" t="s">
        <v>1637</v>
      </c>
      <c r="D457" s="280" t="s">
        <v>79</v>
      </c>
      <c r="E457" s="283" t="s">
        <v>159</v>
      </c>
      <c r="F457" s="289">
        <v>17.649999999999999</v>
      </c>
      <c r="G457" s="285">
        <f>I6</f>
        <v>1000</v>
      </c>
      <c r="H457" s="284">
        <f>F457*G457</f>
        <v>17650</v>
      </c>
      <c r="I457" s="283" t="s">
        <v>78</v>
      </c>
      <c r="J457" s="280" t="s">
        <v>79</v>
      </c>
      <c r="K457" s="289">
        <v>1.05</v>
      </c>
      <c r="L457" s="285">
        <f>L9</f>
        <v>187293.6</v>
      </c>
      <c r="M457" s="284">
        <f>K457*L457</f>
        <v>196658.28000000003</v>
      </c>
      <c r="N457" s="284"/>
      <c r="O457" s="286"/>
      <c r="P457" s="345"/>
    </row>
    <row r="458" spans="1:16" ht="13.5">
      <c r="A458" s="339"/>
      <c r="B458" s="281"/>
      <c r="C458" s="282"/>
      <c r="D458" s="280"/>
      <c r="E458" s="283" t="s">
        <v>156</v>
      </c>
      <c r="F458" s="289">
        <v>26</v>
      </c>
      <c r="G458" s="285">
        <f>O6</f>
        <v>640</v>
      </c>
      <c r="H458" s="284">
        <f>F458*G458</f>
        <v>16640</v>
      </c>
      <c r="I458" s="283" t="s">
        <v>128</v>
      </c>
      <c r="J458" s="280"/>
      <c r="K458" s="289"/>
      <c r="L458" s="285"/>
      <c r="M458" s="284">
        <f>O11</f>
        <v>114.94</v>
      </c>
      <c r="N458" s="284"/>
      <c r="O458" s="286"/>
      <c r="P458" s="345"/>
    </row>
    <row r="459" spans="1:16" ht="13.5">
      <c r="A459" s="339"/>
      <c r="B459" s="281"/>
      <c r="C459" s="282"/>
      <c r="D459" s="280"/>
      <c r="E459" s="283"/>
      <c r="F459" s="289"/>
      <c r="G459" s="288"/>
      <c r="H459" s="284">
        <f>SUM(H457:H458)</f>
        <v>34290</v>
      </c>
      <c r="I459" s="283"/>
      <c r="J459" s="280"/>
      <c r="K459" s="289"/>
      <c r="L459" s="285"/>
      <c r="M459" s="284">
        <f>SUM(M457:M458)</f>
        <v>196773.22000000003</v>
      </c>
      <c r="N459" s="284"/>
      <c r="O459" s="286">
        <f>M459+H459</f>
        <v>231063.22000000003</v>
      </c>
      <c r="P459" s="345"/>
    </row>
    <row r="460" spans="1:16" ht="27">
      <c r="A460" s="339"/>
      <c r="B460" s="281">
        <v>18</v>
      </c>
      <c r="C460" s="282" t="s">
        <v>1638</v>
      </c>
      <c r="D460" s="280" t="s">
        <v>79</v>
      </c>
      <c r="E460" s="283" t="s">
        <v>159</v>
      </c>
      <c r="F460" s="289">
        <v>17.649999999999999</v>
      </c>
      <c r="G460" s="285">
        <f>I6</f>
        <v>1000</v>
      </c>
      <c r="H460" s="284">
        <f>F460*G460</f>
        <v>17650</v>
      </c>
      <c r="I460" s="283" t="s">
        <v>372</v>
      </c>
      <c r="J460" s="280" t="s">
        <v>79</v>
      </c>
      <c r="K460" s="289">
        <v>1.05</v>
      </c>
      <c r="L460" s="285">
        <f>O9</f>
        <v>58642.2</v>
      </c>
      <c r="M460" s="284">
        <f>K460*L460</f>
        <v>61574.31</v>
      </c>
      <c r="N460" s="284"/>
      <c r="O460" s="286"/>
      <c r="P460" s="345"/>
    </row>
    <row r="461" spans="1:16" ht="13.5">
      <c r="A461" s="339"/>
      <c r="B461" s="281"/>
      <c r="C461" s="282"/>
      <c r="D461" s="280"/>
      <c r="E461" s="283" t="s">
        <v>156</v>
      </c>
      <c r="F461" s="289">
        <v>26</v>
      </c>
      <c r="G461" s="285">
        <f>O6</f>
        <v>640</v>
      </c>
      <c r="H461" s="284">
        <f>F461*G461</f>
        <v>16640</v>
      </c>
      <c r="I461" s="283" t="s">
        <v>128</v>
      </c>
      <c r="J461" s="280"/>
      <c r="K461" s="289"/>
      <c r="L461" s="285"/>
      <c r="M461" s="284">
        <v>120</v>
      </c>
      <c r="N461" s="284"/>
      <c r="O461" s="286"/>
      <c r="P461" s="345"/>
    </row>
    <row r="462" spans="1:16" ht="13.5">
      <c r="A462" s="339"/>
      <c r="B462" s="281"/>
      <c r="C462" s="282"/>
      <c r="D462" s="280"/>
      <c r="E462" s="283"/>
      <c r="F462" s="289"/>
      <c r="G462" s="288"/>
      <c r="H462" s="284">
        <f>SUM(H460:H461)</f>
        <v>34290</v>
      </c>
      <c r="I462" s="283"/>
      <c r="J462" s="280"/>
      <c r="K462" s="289"/>
      <c r="L462" s="285"/>
      <c r="M462" s="284">
        <f>SUM(M460:M461)</f>
        <v>61694.31</v>
      </c>
      <c r="N462" s="284"/>
      <c r="O462" s="286">
        <f>M462+H462</f>
        <v>95984.31</v>
      </c>
      <c r="P462" s="345"/>
    </row>
    <row r="463" spans="1:16" ht="22.5" customHeight="1">
      <c r="A463" s="339"/>
      <c r="B463" s="281">
        <v>19</v>
      </c>
      <c r="C463" s="282" t="s">
        <v>1639</v>
      </c>
      <c r="D463" s="280" t="s">
        <v>169</v>
      </c>
      <c r="E463" s="283" t="s">
        <v>159</v>
      </c>
      <c r="F463" s="289">
        <v>1.43</v>
      </c>
      <c r="G463" s="285">
        <f>I6</f>
        <v>1000</v>
      </c>
      <c r="H463" s="284">
        <f>F463*G463</f>
        <v>1430</v>
      </c>
      <c r="I463" s="283" t="s">
        <v>78</v>
      </c>
      <c r="J463" s="280" t="s">
        <v>79</v>
      </c>
      <c r="K463" s="289">
        <v>0.27500000000000002</v>
      </c>
      <c r="L463" s="285">
        <f>L9</f>
        <v>187293.6</v>
      </c>
      <c r="M463" s="284">
        <f>K463*L463</f>
        <v>51505.740000000005</v>
      </c>
      <c r="N463" s="284"/>
      <c r="O463" s="286"/>
      <c r="P463" s="345"/>
    </row>
    <row r="464" spans="1:16" ht="13.5">
      <c r="A464" s="339"/>
      <c r="B464" s="281"/>
      <c r="C464" s="282"/>
      <c r="D464" s="280"/>
      <c r="E464" s="283" t="s">
        <v>156</v>
      </c>
      <c r="F464" s="289">
        <v>0.14299999999999999</v>
      </c>
      <c r="G464" s="285">
        <f>O6</f>
        <v>640</v>
      </c>
      <c r="H464" s="284">
        <f>F464*G464</f>
        <v>91.52</v>
      </c>
      <c r="I464" s="283" t="s">
        <v>128</v>
      </c>
      <c r="J464" s="280"/>
      <c r="K464" s="289"/>
      <c r="L464" s="285"/>
      <c r="M464" s="284">
        <f>O11</f>
        <v>114.94</v>
      </c>
      <c r="N464" s="284"/>
      <c r="O464" s="286"/>
      <c r="P464" s="345"/>
    </row>
    <row r="465" spans="1:16" ht="13.5">
      <c r="A465" s="339"/>
      <c r="B465" s="281"/>
      <c r="C465" s="282"/>
      <c r="D465" s="280"/>
      <c r="E465" s="283"/>
      <c r="F465" s="289"/>
      <c r="G465" s="288"/>
      <c r="H465" s="284">
        <f>SUM(H463:H464)</f>
        <v>1521.52</v>
      </c>
      <c r="I465" s="283"/>
      <c r="J465" s="280"/>
      <c r="K465" s="289"/>
      <c r="L465" s="285"/>
      <c r="M465" s="284">
        <f>SUM(M463:M464)</f>
        <v>51620.680000000008</v>
      </c>
      <c r="N465" s="284"/>
      <c r="O465" s="286">
        <f>M465+H465</f>
        <v>53142.200000000004</v>
      </c>
      <c r="P465" s="345">
        <f>O465/10</f>
        <v>5314.22</v>
      </c>
    </row>
    <row r="466" spans="1:16" ht="27">
      <c r="A466" s="339"/>
      <c r="B466" s="281">
        <v>19</v>
      </c>
      <c r="C466" s="282" t="s">
        <v>1640</v>
      </c>
      <c r="D466" s="280" t="s">
        <v>169</v>
      </c>
      <c r="E466" s="283" t="s">
        <v>159</v>
      </c>
      <c r="F466" s="289">
        <v>1.43</v>
      </c>
      <c r="G466" s="285">
        <f>I6</f>
        <v>1000</v>
      </c>
      <c r="H466" s="284">
        <f>F466*G466</f>
        <v>1430</v>
      </c>
      <c r="I466" s="283" t="s">
        <v>372</v>
      </c>
      <c r="J466" s="280" t="s">
        <v>79</v>
      </c>
      <c r="K466" s="289">
        <v>0.27500000000000002</v>
      </c>
      <c r="L466" s="285">
        <f>O9</f>
        <v>58642.2</v>
      </c>
      <c r="M466" s="284">
        <f>K466*L466</f>
        <v>16126.605000000001</v>
      </c>
      <c r="N466" s="284"/>
      <c r="O466" s="286"/>
      <c r="P466" s="345"/>
    </row>
    <row r="467" spans="1:16" ht="13.5">
      <c r="A467" s="339"/>
      <c r="B467" s="281"/>
      <c r="C467" s="282"/>
      <c r="D467" s="280"/>
      <c r="E467" s="283" t="s">
        <v>156</v>
      </c>
      <c r="F467" s="289">
        <v>0.14299999999999999</v>
      </c>
      <c r="G467" s="285">
        <f>O6</f>
        <v>640</v>
      </c>
      <c r="H467" s="284">
        <f>F467*G467</f>
        <v>91.52</v>
      </c>
      <c r="I467" s="283" t="s">
        <v>128</v>
      </c>
      <c r="J467" s="280"/>
      <c r="K467" s="289"/>
      <c r="L467" s="285"/>
      <c r="M467" s="284">
        <f>O11</f>
        <v>114.94</v>
      </c>
      <c r="N467" s="284"/>
      <c r="O467" s="286"/>
      <c r="P467" s="345"/>
    </row>
    <row r="468" spans="1:16" ht="13.5">
      <c r="A468" s="339"/>
      <c r="B468" s="281"/>
      <c r="C468" s="282"/>
      <c r="D468" s="280"/>
      <c r="E468" s="283"/>
      <c r="F468" s="289"/>
      <c r="G468" s="288"/>
      <c r="H468" s="284">
        <f>SUM(H466:H467)</f>
        <v>1521.52</v>
      </c>
      <c r="I468" s="283"/>
      <c r="J468" s="280"/>
      <c r="K468" s="289"/>
      <c r="L468" s="285"/>
      <c r="M468" s="284">
        <f>SUM(M466:M467)</f>
        <v>16241.545000000002</v>
      </c>
      <c r="N468" s="284"/>
      <c r="O468" s="286">
        <f>M468+H468</f>
        <v>17763.065000000002</v>
      </c>
      <c r="P468" s="345">
        <f>O468/10</f>
        <v>1776.3065000000001</v>
      </c>
    </row>
    <row r="469" spans="1:16" ht="27">
      <c r="A469" s="339"/>
      <c r="B469" s="281">
        <v>21</v>
      </c>
      <c r="C469" s="282" t="s">
        <v>1641</v>
      </c>
      <c r="D469" s="280" t="s">
        <v>167</v>
      </c>
      <c r="E469" s="283" t="s">
        <v>159</v>
      </c>
      <c r="F469" s="289">
        <v>20</v>
      </c>
      <c r="G469" s="285">
        <f>I6</f>
        <v>1000</v>
      </c>
      <c r="H469" s="284">
        <f>F469*G469</f>
        <v>20000</v>
      </c>
      <c r="I469" s="283" t="s">
        <v>227</v>
      </c>
      <c r="J469" s="280" t="s">
        <v>167</v>
      </c>
      <c r="K469" s="289">
        <v>1.05</v>
      </c>
      <c r="L469" s="285">
        <f>I11*1000</f>
        <v>93060</v>
      </c>
      <c r="M469" s="284">
        <f>K469*L469</f>
        <v>97713</v>
      </c>
      <c r="N469" s="284"/>
      <c r="O469" s="286"/>
      <c r="P469" s="345"/>
    </row>
    <row r="470" spans="1:16" ht="13.5">
      <c r="A470" s="339"/>
      <c r="B470" s="281"/>
      <c r="C470" s="282"/>
      <c r="D470" s="280"/>
      <c r="E470" s="283" t="s">
        <v>156</v>
      </c>
      <c r="F470" s="289">
        <v>20</v>
      </c>
      <c r="G470" s="285">
        <f>O6</f>
        <v>640</v>
      </c>
      <c r="H470" s="284">
        <f>F470*G470</f>
        <v>12800</v>
      </c>
      <c r="I470" s="283"/>
      <c r="J470" s="280"/>
      <c r="K470" s="289"/>
      <c r="L470" s="285"/>
      <c r="M470" s="284"/>
      <c r="N470" s="284"/>
      <c r="O470" s="286"/>
      <c r="P470" s="345"/>
    </row>
    <row r="471" spans="1:16" ht="13.5">
      <c r="A471" s="339"/>
      <c r="B471" s="281"/>
      <c r="C471" s="282"/>
      <c r="D471" s="280"/>
      <c r="E471" s="283"/>
      <c r="F471" s="283"/>
      <c r="G471" s="288"/>
      <c r="H471" s="284">
        <f>SUM(H469:H470)</f>
        <v>32800</v>
      </c>
      <c r="I471" s="283"/>
      <c r="J471" s="280"/>
      <c r="K471" s="289"/>
      <c r="L471" s="285"/>
      <c r="M471" s="284">
        <f>SUM(M469:M470)</f>
        <v>97713</v>
      </c>
      <c r="N471" s="284"/>
      <c r="O471" s="286">
        <f>M471+H471</f>
        <v>130513</v>
      </c>
      <c r="P471" s="345">
        <f>O471/1000</f>
        <v>130.51300000000001</v>
      </c>
    </row>
    <row r="472" spans="1:16" ht="13.5">
      <c r="A472" s="342">
        <v>11</v>
      </c>
      <c r="B472" s="539" t="s">
        <v>1528</v>
      </c>
      <c r="C472" s="539"/>
      <c r="D472" s="539"/>
      <c r="E472" s="539"/>
      <c r="F472" s="283"/>
      <c r="G472" s="288"/>
      <c r="H472" s="284"/>
      <c r="I472" s="283"/>
      <c r="J472" s="280"/>
      <c r="K472" s="289"/>
      <c r="L472" s="285"/>
      <c r="M472" s="284"/>
      <c r="N472" s="284"/>
      <c r="O472" s="286"/>
      <c r="P472" s="345"/>
    </row>
    <row r="473" spans="1:16" ht="27">
      <c r="A473" s="342"/>
      <c r="B473" s="280">
        <v>1</v>
      </c>
      <c r="C473" s="307" t="s">
        <v>1529</v>
      </c>
      <c r="D473" s="493"/>
      <c r="E473" s="493"/>
      <c r="F473" s="283"/>
      <c r="G473" s="288"/>
      <c r="H473" s="284"/>
      <c r="I473" s="283"/>
      <c r="J473" s="280"/>
      <c r="K473" s="289"/>
      <c r="L473" s="285"/>
      <c r="M473" s="284"/>
      <c r="N473" s="284"/>
      <c r="O473" s="286"/>
      <c r="P473" s="345"/>
    </row>
    <row r="474" spans="1:16" ht="13.5">
      <c r="A474" s="339"/>
      <c r="B474" s="281" t="s">
        <v>1456</v>
      </c>
      <c r="C474" s="282" t="s">
        <v>1165</v>
      </c>
      <c r="D474" s="280" t="s">
        <v>169</v>
      </c>
      <c r="E474" s="283" t="s">
        <v>159</v>
      </c>
      <c r="F474" s="289">
        <v>1.1000000000000001</v>
      </c>
      <c r="G474" s="285">
        <f>I6</f>
        <v>1000</v>
      </c>
      <c r="H474" s="284">
        <f>F474*G474</f>
        <v>1100</v>
      </c>
      <c r="I474" s="283" t="s">
        <v>161</v>
      </c>
      <c r="J474" s="280" t="s">
        <v>191</v>
      </c>
      <c r="K474" s="289">
        <v>1.8</v>
      </c>
      <c r="L474" s="285">
        <f>I7</f>
        <v>1085</v>
      </c>
      <c r="M474" s="284">
        <f>K474*L474</f>
        <v>1953</v>
      </c>
      <c r="N474" s="284"/>
      <c r="O474" s="286"/>
      <c r="P474" s="345"/>
    </row>
    <row r="475" spans="1:16" ht="13.5">
      <c r="A475" s="339"/>
      <c r="B475" s="281"/>
      <c r="C475" s="282"/>
      <c r="D475" s="280"/>
      <c r="E475" s="283" t="s">
        <v>156</v>
      </c>
      <c r="F475" s="289">
        <v>1.5</v>
      </c>
      <c r="G475" s="285">
        <f>O6</f>
        <v>640</v>
      </c>
      <c r="H475" s="284">
        <f>F475*G475</f>
        <v>960</v>
      </c>
      <c r="I475" s="283" t="s">
        <v>160</v>
      </c>
      <c r="J475" s="280" t="s">
        <v>79</v>
      </c>
      <c r="K475" s="289">
        <v>0.12</v>
      </c>
      <c r="L475" s="285">
        <f>L7</f>
        <v>3250</v>
      </c>
      <c r="M475" s="284">
        <f>K475*L475</f>
        <v>390</v>
      </c>
      <c r="N475" s="284"/>
      <c r="O475" s="286"/>
      <c r="P475" s="345"/>
    </row>
    <row r="476" spans="1:16" ht="13.5">
      <c r="A476" s="339"/>
      <c r="B476" s="281"/>
      <c r="C476" s="282"/>
      <c r="D476" s="280"/>
      <c r="E476" s="283"/>
      <c r="F476" s="289"/>
      <c r="G476" s="285"/>
      <c r="H476" s="284"/>
      <c r="I476" s="283" t="s">
        <v>166</v>
      </c>
      <c r="J476" s="280" t="s">
        <v>79</v>
      </c>
      <c r="K476" s="289">
        <v>0.23</v>
      </c>
      <c r="L476" s="285">
        <f>I9</f>
        <v>2810</v>
      </c>
      <c r="M476" s="284">
        <f>K476*L476</f>
        <v>646.30000000000007</v>
      </c>
      <c r="N476" s="284"/>
      <c r="O476" s="286"/>
      <c r="P476" s="345"/>
    </row>
    <row r="477" spans="1:16" ht="13.5">
      <c r="A477" s="339"/>
      <c r="B477" s="281"/>
      <c r="C477" s="282"/>
      <c r="D477" s="280"/>
      <c r="E477" s="283"/>
      <c r="F477" s="283"/>
      <c r="G477" s="288"/>
      <c r="H477" s="284">
        <f>SUM(H474:H475)</f>
        <v>2060</v>
      </c>
      <c r="I477" s="283"/>
      <c r="J477" s="280"/>
      <c r="K477" s="289"/>
      <c r="L477" s="285"/>
      <c r="M477" s="284">
        <f>SUM(M474:M475)</f>
        <v>2343</v>
      </c>
      <c r="N477" s="284"/>
      <c r="O477" s="286">
        <f>M477+H477</f>
        <v>4403</v>
      </c>
      <c r="P477" s="345">
        <f>O477/10</f>
        <v>440.3</v>
      </c>
    </row>
    <row r="478" spans="1:16" ht="13.5">
      <c r="A478" s="339"/>
      <c r="B478" s="315" t="s">
        <v>1456</v>
      </c>
      <c r="C478" s="282" t="s">
        <v>1165</v>
      </c>
      <c r="D478" s="280" t="s">
        <v>169</v>
      </c>
      <c r="E478" s="283" t="s">
        <v>159</v>
      </c>
      <c r="F478" s="289">
        <v>1.1000000000000001</v>
      </c>
      <c r="G478" s="285">
        <f>I6</f>
        <v>1000</v>
      </c>
      <c r="H478" s="284">
        <f>F478*G478</f>
        <v>1100</v>
      </c>
      <c r="I478" s="283" t="s">
        <v>161</v>
      </c>
      <c r="J478" s="280" t="s">
        <v>191</v>
      </c>
      <c r="K478" s="289">
        <v>1.8</v>
      </c>
      <c r="L478" s="285">
        <f>I7</f>
        <v>1085</v>
      </c>
      <c r="M478" s="284">
        <f>K478*L478</f>
        <v>1953</v>
      </c>
      <c r="N478" s="284"/>
      <c r="O478" s="286"/>
      <c r="P478" s="345"/>
    </row>
    <row r="479" spans="1:16" ht="13.5">
      <c r="A479" s="339"/>
      <c r="B479" s="281"/>
      <c r="C479" s="282"/>
      <c r="D479" s="280"/>
      <c r="E479" s="283" t="s">
        <v>156</v>
      </c>
      <c r="F479" s="289">
        <v>1.5</v>
      </c>
      <c r="G479" s="285">
        <f>O6</f>
        <v>640</v>
      </c>
      <c r="H479" s="284">
        <f>F479*G479</f>
        <v>960</v>
      </c>
      <c r="I479" s="283" t="s">
        <v>160</v>
      </c>
      <c r="J479" s="280" t="s">
        <v>79</v>
      </c>
      <c r="K479" s="289">
        <v>0.12</v>
      </c>
      <c r="L479" s="285">
        <f>I8</f>
        <v>7300</v>
      </c>
      <c r="M479" s="284">
        <f>K479*L479</f>
        <v>876</v>
      </c>
      <c r="N479" s="284"/>
      <c r="O479" s="286"/>
      <c r="P479" s="345"/>
    </row>
    <row r="480" spans="1:16" ht="13.5">
      <c r="A480" s="339"/>
      <c r="B480" s="281"/>
      <c r="C480" s="282"/>
      <c r="D480" s="280"/>
      <c r="E480" s="283"/>
      <c r="F480" s="289"/>
      <c r="G480" s="285"/>
      <c r="H480" s="284"/>
      <c r="I480" s="283" t="s">
        <v>166</v>
      </c>
      <c r="J480" s="280" t="s">
        <v>79</v>
      </c>
      <c r="K480" s="289">
        <v>0.23</v>
      </c>
      <c r="L480" s="285">
        <f>I9</f>
        <v>2810</v>
      </c>
      <c r="M480" s="284">
        <f>K480*L480</f>
        <v>646.30000000000007</v>
      </c>
      <c r="N480" s="284"/>
      <c r="O480" s="286"/>
      <c r="P480" s="345"/>
    </row>
    <row r="481" spans="1:16" ht="13.5">
      <c r="A481" s="339"/>
      <c r="B481" s="281"/>
      <c r="C481" s="282"/>
      <c r="D481" s="280"/>
      <c r="E481" s="283"/>
      <c r="F481" s="283"/>
      <c r="G481" s="288"/>
      <c r="H481" s="284">
        <f>SUM(H478:H479)</f>
        <v>2060</v>
      </c>
      <c r="I481" s="283"/>
      <c r="J481" s="280"/>
      <c r="K481" s="289"/>
      <c r="L481" s="285"/>
      <c r="M481" s="284">
        <f>SUM(M478:M479)</f>
        <v>2829</v>
      </c>
      <c r="N481" s="284"/>
      <c r="O481" s="286">
        <f>M481+H481</f>
        <v>4889</v>
      </c>
      <c r="P481" s="345">
        <f>O481/10</f>
        <v>488.9</v>
      </c>
    </row>
    <row r="482" spans="1:16" ht="13.5">
      <c r="A482" s="339"/>
      <c r="B482" s="281" t="s">
        <v>1457</v>
      </c>
      <c r="C482" s="282" t="s">
        <v>1642</v>
      </c>
      <c r="D482" s="280" t="s">
        <v>169</v>
      </c>
      <c r="E482" s="283" t="s">
        <v>159</v>
      </c>
      <c r="F482" s="289">
        <v>1.25</v>
      </c>
      <c r="G482" s="285">
        <f>I6</f>
        <v>1000</v>
      </c>
      <c r="H482" s="284">
        <f>F482*G482</f>
        <v>1250</v>
      </c>
      <c r="I482" s="283" t="s">
        <v>161</v>
      </c>
      <c r="J482" s="280" t="s">
        <v>191</v>
      </c>
      <c r="K482" s="289">
        <v>2.6</v>
      </c>
      <c r="L482" s="285">
        <f>I7</f>
        <v>1085</v>
      </c>
      <c r="M482" s="284">
        <f>K482*L482</f>
        <v>2821</v>
      </c>
      <c r="N482" s="284"/>
      <c r="O482" s="286"/>
      <c r="P482" s="345"/>
    </row>
    <row r="483" spans="1:16" ht="13.5">
      <c r="A483" s="339"/>
      <c r="B483" s="281"/>
      <c r="C483" s="282"/>
      <c r="D483" s="280"/>
      <c r="E483" s="283" t="s">
        <v>156</v>
      </c>
      <c r="F483" s="289">
        <v>2</v>
      </c>
      <c r="G483" s="285">
        <f>O6</f>
        <v>640</v>
      </c>
      <c r="H483" s="284">
        <f>F483*G483</f>
        <v>1280</v>
      </c>
      <c r="I483" s="283" t="s">
        <v>160</v>
      </c>
      <c r="J483" s="280" t="s">
        <v>79</v>
      </c>
      <c r="K483" s="289">
        <v>0.18</v>
      </c>
      <c r="L483" s="285">
        <f>L7</f>
        <v>3250</v>
      </c>
      <c r="M483" s="284">
        <f>K483*L483</f>
        <v>585</v>
      </c>
      <c r="N483" s="284"/>
      <c r="O483" s="286"/>
      <c r="P483" s="345"/>
    </row>
    <row r="484" spans="1:16" ht="13.5">
      <c r="A484" s="339"/>
      <c r="B484" s="281"/>
      <c r="C484" s="282"/>
      <c r="D484" s="280"/>
      <c r="E484" s="283"/>
      <c r="F484" s="289"/>
      <c r="G484" s="285"/>
      <c r="H484" s="284"/>
      <c r="I484" s="283" t="s">
        <v>166</v>
      </c>
      <c r="J484" s="280" t="s">
        <v>79</v>
      </c>
      <c r="K484" s="289">
        <v>0.36</v>
      </c>
      <c r="L484" s="285">
        <f>I9</f>
        <v>2810</v>
      </c>
      <c r="M484" s="284">
        <f>K484*L484</f>
        <v>1011.5999999999999</v>
      </c>
      <c r="N484" s="284"/>
      <c r="O484" s="286"/>
      <c r="P484" s="345"/>
    </row>
    <row r="485" spans="1:16" ht="13.5">
      <c r="A485" s="339"/>
      <c r="B485" s="281"/>
      <c r="C485" s="282"/>
      <c r="D485" s="280"/>
      <c r="E485" s="283"/>
      <c r="F485" s="283"/>
      <c r="G485" s="288"/>
      <c r="H485" s="284">
        <f>SUM(H482:H483)</f>
        <v>2530</v>
      </c>
      <c r="I485" s="283"/>
      <c r="J485" s="280"/>
      <c r="K485" s="289"/>
      <c r="L485" s="285"/>
      <c r="M485" s="284">
        <f>SUM(M482:M483)</f>
        <v>3406</v>
      </c>
      <c r="N485" s="284"/>
      <c r="O485" s="286">
        <f>M485+H485</f>
        <v>5936</v>
      </c>
      <c r="P485" s="345">
        <f>O485/10</f>
        <v>593.6</v>
      </c>
    </row>
    <row r="486" spans="1:16" ht="13.5">
      <c r="A486" s="339"/>
      <c r="B486" s="315" t="s">
        <v>1457</v>
      </c>
      <c r="C486" s="282" t="s">
        <v>1642</v>
      </c>
      <c r="D486" s="280" t="s">
        <v>169</v>
      </c>
      <c r="E486" s="283" t="s">
        <v>159</v>
      </c>
      <c r="F486" s="289">
        <v>1.25</v>
      </c>
      <c r="G486" s="285">
        <f>I6</f>
        <v>1000</v>
      </c>
      <c r="H486" s="284">
        <f>F486*G486</f>
        <v>1250</v>
      </c>
      <c r="I486" s="283" t="s">
        <v>161</v>
      </c>
      <c r="J486" s="280" t="s">
        <v>191</v>
      </c>
      <c r="K486" s="289">
        <v>2.6</v>
      </c>
      <c r="L486" s="285">
        <f>I7</f>
        <v>1085</v>
      </c>
      <c r="M486" s="284">
        <f>K486*L486</f>
        <v>2821</v>
      </c>
      <c r="N486" s="284"/>
      <c r="O486" s="286"/>
      <c r="P486" s="345"/>
    </row>
    <row r="487" spans="1:16" ht="13.5">
      <c r="A487" s="339"/>
      <c r="B487" s="281"/>
      <c r="C487" s="282"/>
      <c r="D487" s="280"/>
      <c r="E487" s="283" t="s">
        <v>156</v>
      </c>
      <c r="F487" s="289">
        <v>2</v>
      </c>
      <c r="G487" s="285">
        <f>O6</f>
        <v>640</v>
      </c>
      <c r="H487" s="284">
        <f>F487*G487</f>
        <v>1280</v>
      </c>
      <c r="I487" s="283" t="s">
        <v>160</v>
      </c>
      <c r="J487" s="280" t="s">
        <v>79</v>
      </c>
      <c r="K487" s="289">
        <v>0.18</v>
      </c>
      <c r="L487" s="285">
        <f>I8</f>
        <v>7300</v>
      </c>
      <c r="M487" s="284">
        <f>K487*L487</f>
        <v>1314</v>
      </c>
      <c r="N487" s="284"/>
      <c r="O487" s="286"/>
      <c r="P487" s="345"/>
    </row>
    <row r="488" spans="1:16" ht="13.5">
      <c r="A488" s="339"/>
      <c r="B488" s="281"/>
      <c r="C488" s="282"/>
      <c r="D488" s="280"/>
      <c r="E488" s="283"/>
      <c r="F488" s="289"/>
      <c r="G488" s="285"/>
      <c r="H488" s="284"/>
      <c r="I488" s="283" t="s">
        <v>166</v>
      </c>
      <c r="J488" s="280" t="s">
        <v>79</v>
      </c>
      <c r="K488" s="289">
        <v>0.36</v>
      </c>
      <c r="L488" s="285">
        <f>I9</f>
        <v>2810</v>
      </c>
      <c r="M488" s="284">
        <f>K488*L488</f>
        <v>1011.5999999999999</v>
      </c>
      <c r="N488" s="284"/>
      <c r="O488" s="286"/>
      <c r="P488" s="345"/>
    </row>
    <row r="489" spans="1:16" ht="13.5">
      <c r="A489" s="339"/>
      <c r="B489" s="281"/>
      <c r="C489" s="282"/>
      <c r="D489" s="280"/>
      <c r="E489" s="283"/>
      <c r="F489" s="283"/>
      <c r="G489" s="288"/>
      <c r="H489" s="284">
        <f>SUM(H486:H487)</f>
        <v>2530</v>
      </c>
      <c r="I489" s="283"/>
      <c r="J489" s="280"/>
      <c r="K489" s="289"/>
      <c r="L489" s="285"/>
      <c r="M489" s="284">
        <f>SUM(M486:M487)</f>
        <v>4135</v>
      </c>
      <c r="N489" s="284"/>
      <c r="O489" s="286">
        <f>M489+H489</f>
        <v>6665</v>
      </c>
      <c r="P489" s="345">
        <f>O489/10</f>
        <v>666.5</v>
      </c>
    </row>
    <row r="490" spans="1:16" ht="13.5">
      <c r="A490" s="339"/>
      <c r="B490" s="281" t="s">
        <v>1458</v>
      </c>
      <c r="C490" s="282" t="s">
        <v>1643</v>
      </c>
      <c r="D490" s="280" t="s">
        <v>169</v>
      </c>
      <c r="E490" s="283" t="s">
        <v>159</v>
      </c>
      <c r="F490" s="289">
        <v>1.25</v>
      </c>
      <c r="G490" s="285">
        <f>I6</f>
        <v>1000</v>
      </c>
      <c r="H490" s="284">
        <f>F490*G490</f>
        <v>1250</v>
      </c>
      <c r="I490" s="283" t="s">
        <v>161</v>
      </c>
      <c r="J490" s="280" t="s">
        <v>191</v>
      </c>
      <c r="K490" s="289">
        <v>3.4</v>
      </c>
      <c r="L490" s="285">
        <f>I7</f>
        <v>1085</v>
      </c>
      <c r="M490" s="284">
        <f>K490*L490</f>
        <v>3689</v>
      </c>
      <c r="N490" s="284"/>
      <c r="O490" s="286"/>
      <c r="P490" s="345"/>
    </row>
    <row r="491" spans="1:16" ht="13.5">
      <c r="A491" s="339"/>
      <c r="B491" s="281"/>
      <c r="C491" s="282"/>
      <c r="D491" s="280"/>
      <c r="E491" s="283" t="s">
        <v>156</v>
      </c>
      <c r="F491" s="289">
        <v>2.5</v>
      </c>
      <c r="G491" s="285">
        <f>O6</f>
        <v>640</v>
      </c>
      <c r="H491" s="284">
        <f>F491*G491</f>
        <v>1600</v>
      </c>
      <c r="I491" s="283" t="s">
        <v>160</v>
      </c>
      <c r="J491" s="280" t="s">
        <v>79</v>
      </c>
      <c r="K491" s="289">
        <v>0.23</v>
      </c>
      <c r="L491" s="285">
        <f>L7</f>
        <v>3250</v>
      </c>
      <c r="M491" s="284">
        <f>K491*L491</f>
        <v>747.5</v>
      </c>
      <c r="N491" s="284"/>
      <c r="O491" s="286"/>
      <c r="P491" s="345"/>
    </row>
    <row r="492" spans="1:16" ht="13.5">
      <c r="A492" s="339"/>
      <c r="B492" s="281"/>
      <c r="C492" s="282"/>
      <c r="D492" s="280"/>
      <c r="E492" s="283"/>
      <c r="F492" s="289"/>
      <c r="G492" s="285"/>
      <c r="H492" s="284"/>
      <c r="I492" s="283" t="s">
        <v>166</v>
      </c>
      <c r="J492" s="280" t="s">
        <v>79</v>
      </c>
      <c r="K492" s="289">
        <v>0.46</v>
      </c>
      <c r="L492" s="285">
        <f>I9</f>
        <v>2810</v>
      </c>
      <c r="M492" s="284">
        <f>K492*L492</f>
        <v>1292.6000000000001</v>
      </c>
      <c r="N492" s="284"/>
      <c r="O492" s="286"/>
      <c r="P492" s="345"/>
    </row>
    <row r="493" spans="1:16" ht="13.5">
      <c r="A493" s="339"/>
      <c r="B493" s="281"/>
      <c r="C493" s="282"/>
      <c r="D493" s="280"/>
      <c r="E493" s="283"/>
      <c r="F493" s="283"/>
      <c r="G493" s="288"/>
      <c r="H493" s="284">
        <f>SUM(H490:H491)</f>
        <v>2850</v>
      </c>
      <c r="I493" s="283"/>
      <c r="J493" s="280"/>
      <c r="K493" s="289"/>
      <c r="L493" s="285"/>
      <c r="M493" s="284">
        <f>SUM(M490:M491)</f>
        <v>4436.5</v>
      </c>
      <c r="N493" s="284"/>
      <c r="O493" s="286">
        <f>M493+H493</f>
        <v>7286.5</v>
      </c>
      <c r="P493" s="345">
        <f>O493/10</f>
        <v>728.65</v>
      </c>
    </row>
    <row r="494" spans="1:16" ht="13.5">
      <c r="A494" s="339"/>
      <c r="B494" s="315" t="s">
        <v>1458</v>
      </c>
      <c r="C494" s="282" t="s">
        <v>1643</v>
      </c>
      <c r="D494" s="280" t="s">
        <v>169</v>
      </c>
      <c r="E494" s="283" t="s">
        <v>159</v>
      </c>
      <c r="F494" s="289">
        <v>1.25</v>
      </c>
      <c r="G494" s="285">
        <f>I6</f>
        <v>1000</v>
      </c>
      <c r="H494" s="284">
        <f>F494*G494</f>
        <v>1250</v>
      </c>
      <c r="I494" s="283" t="s">
        <v>161</v>
      </c>
      <c r="J494" s="280" t="s">
        <v>191</v>
      </c>
      <c r="K494" s="289">
        <v>3.4</v>
      </c>
      <c r="L494" s="285">
        <f>I7</f>
        <v>1085</v>
      </c>
      <c r="M494" s="284">
        <f>K494*L494</f>
        <v>3689</v>
      </c>
      <c r="N494" s="284"/>
      <c r="O494" s="286"/>
      <c r="P494" s="345"/>
    </row>
    <row r="495" spans="1:16" ht="13.5">
      <c r="A495" s="339"/>
      <c r="B495" s="281"/>
      <c r="C495" s="282"/>
      <c r="D495" s="280"/>
      <c r="E495" s="283" t="s">
        <v>156</v>
      </c>
      <c r="F495" s="289">
        <v>2.5</v>
      </c>
      <c r="G495" s="285">
        <f>O6</f>
        <v>640</v>
      </c>
      <c r="H495" s="284">
        <f>F495*G495</f>
        <v>1600</v>
      </c>
      <c r="I495" s="283" t="s">
        <v>160</v>
      </c>
      <c r="J495" s="280" t="s">
        <v>79</v>
      </c>
      <c r="K495" s="289">
        <v>0.23</v>
      </c>
      <c r="L495" s="285">
        <f>I8</f>
        <v>7300</v>
      </c>
      <c r="M495" s="284">
        <f>K495*L495</f>
        <v>1679</v>
      </c>
      <c r="N495" s="284"/>
      <c r="O495" s="286"/>
      <c r="P495" s="345"/>
    </row>
    <row r="496" spans="1:16" ht="13.5">
      <c r="A496" s="339"/>
      <c r="B496" s="281"/>
      <c r="C496" s="282"/>
      <c r="D496" s="280"/>
      <c r="E496" s="283"/>
      <c r="F496" s="289"/>
      <c r="G496" s="285"/>
      <c r="H496" s="284"/>
      <c r="I496" s="283" t="s">
        <v>166</v>
      </c>
      <c r="J496" s="280" t="s">
        <v>79</v>
      </c>
      <c r="K496" s="289">
        <v>0.46</v>
      </c>
      <c r="L496" s="285">
        <f>I9</f>
        <v>2810</v>
      </c>
      <c r="M496" s="284">
        <f>K496*L496</f>
        <v>1292.6000000000001</v>
      </c>
      <c r="N496" s="284"/>
      <c r="O496" s="286"/>
      <c r="P496" s="345"/>
    </row>
    <row r="497" spans="1:16" ht="13.5">
      <c r="A497" s="339"/>
      <c r="B497" s="281"/>
      <c r="C497" s="282"/>
      <c r="D497" s="280"/>
      <c r="E497" s="283"/>
      <c r="F497" s="283"/>
      <c r="G497" s="288"/>
      <c r="H497" s="284">
        <f>SUM(H494:H495)</f>
        <v>2850</v>
      </c>
      <c r="I497" s="283"/>
      <c r="J497" s="280"/>
      <c r="K497" s="289"/>
      <c r="L497" s="285"/>
      <c r="M497" s="284">
        <f>SUM(M494:M495)</f>
        <v>5368</v>
      </c>
      <c r="N497" s="284"/>
      <c r="O497" s="286">
        <f>M497+H497</f>
        <v>8218</v>
      </c>
      <c r="P497" s="345">
        <f>O497/10</f>
        <v>821.8</v>
      </c>
    </row>
    <row r="498" spans="1:16" ht="13.5">
      <c r="A498" s="339"/>
      <c r="B498" s="281" t="s">
        <v>1459</v>
      </c>
      <c r="C498" s="282" t="s">
        <v>1644</v>
      </c>
      <c r="D498" s="280" t="s">
        <v>169</v>
      </c>
      <c r="E498" s="283" t="s">
        <v>159</v>
      </c>
      <c r="F498" s="289">
        <v>1.25</v>
      </c>
      <c r="G498" s="285">
        <f>I6</f>
        <v>1000</v>
      </c>
      <c r="H498" s="284">
        <f>F498*G498</f>
        <v>1250</v>
      </c>
      <c r="I498" s="283" t="s">
        <v>161</v>
      </c>
      <c r="J498" s="280" t="s">
        <v>191</v>
      </c>
      <c r="K498" s="289">
        <v>5.2</v>
      </c>
      <c r="L498" s="285">
        <f>I7</f>
        <v>1085</v>
      </c>
      <c r="M498" s="284">
        <f>K498*L498</f>
        <v>5642</v>
      </c>
      <c r="N498" s="284"/>
      <c r="O498" s="286"/>
      <c r="P498" s="345"/>
    </row>
    <row r="499" spans="1:16" ht="13.5">
      <c r="A499" s="339"/>
      <c r="B499" s="281"/>
      <c r="C499" s="282"/>
      <c r="D499" s="280"/>
      <c r="E499" s="283" t="s">
        <v>156</v>
      </c>
      <c r="F499" s="289">
        <v>3</v>
      </c>
      <c r="G499" s="285">
        <f>O6</f>
        <v>640</v>
      </c>
      <c r="H499" s="284">
        <f>F499*G499</f>
        <v>1920</v>
      </c>
      <c r="I499" s="283" t="s">
        <v>160</v>
      </c>
      <c r="J499" s="280" t="s">
        <v>79</v>
      </c>
      <c r="K499" s="289">
        <v>0.34</v>
      </c>
      <c r="L499" s="285">
        <f>L7</f>
        <v>3250</v>
      </c>
      <c r="M499" s="284">
        <f>K499*L499</f>
        <v>1105</v>
      </c>
      <c r="N499" s="284"/>
      <c r="O499" s="286"/>
      <c r="P499" s="345"/>
    </row>
    <row r="500" spans="1:16" ht="13.5">
      <c r="A500" s="339"/>
      <c r="B500" s="281"/>
      <c r="C500" s="282"/>
      <c r="D500" s="280"/>
      <c r="E500" s="283"/>
      <c r="F500" s="289"/>
      <c r="G500" s="285"/>
      <c r="H500" s="284"/>
      <c r="I500" s="283" t="s">
        <v>166</v>
      </c>
      <c r="J500" s="280" t="s">
        <v>79</v>
      </c>
      <c r="K500" s="289">
        <v>0.68</v>
      </c>
      <c r="L500" s="285">
        <f>I9</f>
        <v>2810</v>
      </c>
      <c r="M500" s="284">
        <f>K500*L500</f>
        <v>1910.8000000000002</v>
      </c>
      <c r="N500" s="284"/>
      <c r="O500" s="286"/>
      <c r="P500" s="345"/>
    </row>
    <row r="501" spans="1:16" ht="13.5">
      <c r="A501" s="339"/>
      <c r="B501" s="281"/>
      <c r="C501" s="282"/>
      <c r="D501" s="280"/>
      <c r="E501" s="283"/>
      <c r="F501" s="283"/>
      <c r="G501" s="288"/>
      <c r="H501" s="284">
        <f>SUM(H498:H499)</f>
        <v>3170</v>
      </c>
      <c r="I501" s="283"/>
      <c r="J501" s="280"/>
      <c r="K501" s="289"/>
      <c r="L501" s="285"/>
      <c r="M501" s="284">
        <f>SUM(M498:M499)</f>
        <v>6747</v>
      </c>
      <c r="N501" s="284"/>
      <c r="O501" s="286">
        <f>M501+H501</f>
        <v>9917</v>
      </c>
      <c r="P501" s="345">
        <f>O501/10</f>
        <v>991.7</v>
      </c>
    </row>
    <row r="502" spans="1:16" ht="13.5">
      <c r="A502" s="339"/>
      <c r="B502" s="315" t="s">
        <v>1459</v>
      </c>
      <c r="C502" s="282" t="s">
        <v>1644</v>
      </c>
      <c r="D502" s="280" t="s">
        <v>169</v>
      </c>
      <c r="E502" s="283" t="s">
        <v>159</v>
      </c>
      <c r="F502" s="289">
        <v>1.25</v>
      </c>
      <c r="G502" s="285">
        <f>I6</f>
        <v>1000</v>
      </c>
      <c r="H502" s="284">
        <f>F502*G502</f>
        <v>1250</v>
      </c>
      <c r="I502" s="283" t="s">
        <v>161</v>
      </c>
      <c r="J502" s="280" t="s">
        <v>191</v>
      </c>
      <c r="K502" s="289">
        <v>5.2</v>
      </c>
      <c r="L502" s="285">
        <f>I7</f>
        <v>1085</v>
      </c>
      <c r="M502" s="284">
        <f>K502*L502</f>
        <v>5642</v>
      </c>
      <c r="N502" s="284"/>
      <c r="O502" s="286"/>
      <c r="P502" s="345"/>
    </row>
    <row r="503" spans="1:16" ht="13.5">
      <c r="A503" s="339"/>
      <c r="B503" s="281"/>
      <c r="C503" s="282"/>
      <c r="D503" s="280"/>
      <c r="E503" s="283" t="s">
        <v>156</v>
      </c>
      <c r="F503" s="289">
        <v>3</v>
      </c>
      <c r="G503" s="285">
        <f>O6</f>
        <v>640</v>
      </c>
      <c r="H503" s="284">
        <f>F503*G503</f>
        <v>1920</v>
      </c>
      <c r="I503" s="283" t="s">
        <v>160</v>
      </c>
      <c r="J503" s="280" t="s">
        <v>79</v>
      </c>
      <c r="K503" s="289">
        <v>0.34</v>
      </c>
      <c r="L503" s="285">
        <f>I8</f>
        <v>7300</v>
      </c>
      <c r="M503" s="284">
        <f>K503*L503</f>
        <v>2482</v>
      </c>
      <c r="N503" s="284"/>
      <c r="O503" s="286"/>
      <c r="P503" s="345"/>
    </row>
    <row r="504" spans="1:16" ht="13.5">
      <c r="A504" s="339"/>
      <c r="B504" s="281"/>
      <c r="C504" s="282"/>
      <c r="D504" s="280"/>
      <c r="E504" s="283"/>
      <c r="F504" s="289"/>
      <c r="G504" s="285"/>
      <c r="H504" s="284"/>
      <c r="I504" s="283" t="s">
        <v>166</v>
      </c>
      <c r="J504" s="280" t="s">
        <v>79</v>
      </c>
      <c r="K504" s="289">
        <v>0.68</v>
      </c>
      <c r="L504" s="285">
        <f>I9</f>
        <v>2810</v>
      </c>
      <c r="M504" s="284">
        <f>K504*L504</f>
        <v>1910.8000000000002</v>
      </c>
      <c r="N504" s="284"/>
      <c r="O504" s="286"/>
      <c r="P504" s="345"/>
    </row>
    <row r="505" spans="1:16" ht="13.5">
      <c r="A505" s="339"/>
      <c r="B505" s="281"/>
      <c r="C505" s="282"/>
      <c r="D505" s="280"/>
      <c r="E505" s="283"/>
      <c r="F505" s="283"/>
      <c r="G505" s="288"/>
      <c r="H505" s="284">
        <f>SUM(H502:H503)</f>
        <v>3170</v>
      </c>
      <c r="I505" s="283"/>
      <c r="J505" s="280"/>
      <c r="K505" s="289"/>
      <c r="L505" s="285"/>
      <c r="M505" s="284">
        <f>SUM(M502:M503)</f>
        <v>8124</v>
      </c>
      <c r="N505" s="284"/>
      <c r="O505" s="286">
        <f>M505+H505</f>
        <v>11294</v>
      </c>
      <c r="P505" s="345">
        <f>O505/10</f>
        <v>1129.4000000000001</v>
      </c>
    </row>
    <row r="506" spans="1:16" ht="40.5">
      <c r="A506" s="339"/>
      <c r="B506" s="281">
        <v>4</v>
      </c>
      <c r="C506" s="282" t="s">
        <v>1530</v>
      </c>
      <c r="D506" s="280" t="s">
        <v>169</v>
      </c>
      <c r="E506" s="283" t="s">
        <v>159</v>
      </c>
      <c r="F506" s="289">
        <v>3.5</v>
      </c>
      <c r="G506" s="285">
        <f>I6</f>
        <v>1000</v>
      </c>
      <c r="H506" s="284">
        <f>F506*G506</f>
        <v>3500</v>
      </c>
      <c r="I506" s="283" t="s">
        <v>161</v>
      </c>
      <c r="J506" s="280" t="s">
        <v>191</v>
      </c>
      <c r="K506" s="289">
        <v>1.78</v>
      </c>
      <c r="L506" s="285">
        <f>I7</f>
        <v>1085</v>
      </c>
      <c r="M506" s="284">
        <f t="shared" ref="M506:M513" si="15">K506*L506</f>
        <v>1931.3</v>
      </c>
      <c r="N506" s="284"/>
      <c r="O506" s="286"/>
      <c r="P506" s="345"/>
    </row>
    <row r="507" spans="1:16" ht="13.5">
      <c r="A507" s="339"/>
      <c r="B507" s="281"/>
      <c r="C507" s="282"/>
      <c r="D507" s="280"/>
      <c r="E507" s="283" t="s">
        <v>156</v>
      </c>
      <c r="F507" s="289">
        <v>36</v>
      </c>
      <c r="G507" s="285">
        <f>O6</f>
        <v>640</v>
      </c>
      <c r="H507" s="284">
        <f>F507*G507</f>
        <v>23040</v>
      </c>
      <c r="I507" s="283" t="s">
        <v>160</v>
      </c>
      <c r="J507" s="280" t="s">
        <v>79</v>
      </c>
      <c r="K507" s="289">
        <v>0.122</v>
      </c>
      <c r="L507" s="285">
        <f>L7</f>
        <v>3250</v>
      </c>
      <c r="M507" s="284">
        <f t="shared" si="15"/>
        <v>396.5</v>
      </c>
      <c r="N507" s="284"/>
      <c r="O507" s="286"/>
      <c r="P507" s="345"/>
    </row>
    <row r="508" spans="1:16" ht="13.5">
      <c r="A508" s="339"/>
      <c r="B508" s="281"/>
      <c r="C508" s="282"/>
      <c r="D508" s="280"/>
      <c r="E508" s="283"/>
      <c r="F508" s="289"/>
      <c r="G508" s="285"/>
      <c r="H508" s="284"/>
      <c r="I508" s="309" t="s">
        <v>1238</v>
      </c>
      <c r="J508" s="280" t="s">
        <v>79</v>
      </c>
      <c r="K508" s="289">
        <v>6.0999999999999999E-2</v>
      </c>
      <c r="L508" s="285">
        <f>Output_2!I175*2720</f>
        <v>94982.400000000009</v>
      </c>
      <c r="M508" s="284">
        <f t="shared" si="15"/>
        <v>5793.9264000000003</v>
      </c>
      <c r="N508" s="284"/>
      <c r="O508" s="286"/>
      <c r="P508" s="345"/>
    </row>
    <row r="509" spans="1:16" ht="13.5">
      <c r="A509" s="339"/>
      <c r="B509" s="281"/>
      <c r="C509" s="282"/>
      <c r="D509" s="280"/>
      <c r="E509" s="283"/>
      <c r="F509" s="289"/>
      <c r="G509" s="285"/>
      <c r="H509" s="284"/>
      <c r="I509" s="283" t="s">
        <v>783</v>
      </c>
      <c r="J509" s="280" t="s">
        <v>85</v>
      </c>
      <c r="K509" s="289">
        <v>89</v>
      </c>
      <c r="L509" s="285">
        <f>Output_2!I36</f>
        <v>43.94</v>
      </c>
      <c r="M509" s="284">
        <f t="shared" si="15"/>
        <v>3910.66</v>
      </c>
      <c r="N509" s="284"/>
      <c r="O509" s="286"/>
      <c r="P509" s="345"/>
    </row>
    <row r="510" spans="1:16" ht="13.5">
      <c r="A510" s="339"/>
      <c r="B510" s="281"/>
      <c r="C510" s="282"/>
      <c r="D510" s="280"/>
      <c r="E510" s="283"/>
      <c r="F510" s="289"/>
      <c r="G510" s="285"/>
      <c r="H510" s="284"/>
      <c r="I510" s="283" t="s">
        <v>784</v>
      </c>
      <c r="J510" s="280" t="s">
        <v>85</v>
      </c>
      <c r="K510" s="289">
        <v>0.37</v>
      </c>
      <c r="L510" s="285">
        <f>Output_2!I176</f>
        <v>217.83</v>
      </c>
      <c r="M510" s="284">
        <f t="shared" si="15"/>
        <v>80.597099999999998</v>
      </c>
      <c r="N510" s="284"/>
      <c r="O510" s="286"/>
      <c r="P510" s="345"/>
    </row>
    <row r="511" spans="1:16" ht="13.5">
      <c r="A511" s="339"/>
      <c r="B511" s="281"/>
      <c r="C511" s="282"/>
      <c r="D511" s="280"/>
      <c r="E511" s="283"/>
      <c r="F511" s="289"/>
      <c r="G511" s="285"/>
      <c r="H511" s="284"/>
      <c r="I511" s="283" t="s">
        <v>785</v>
      </c>
      <c r="J511" s="280" t="s">
        <v>85</v>
      </c>
      <c r="K511" s="289">
        <v>0.11799999999999999</v>
      </c>
      <c r="L511" s="285">
        <f>Output_2!I177</f>
        <v>745.45500000000004</v>
      </c>
      <c r="M511" s="284">
        <f t="shared" si="15"/>
        <v>87.96369</v>
      </c>
      <c r="N511" s="284"/>
      <c r="O511" s="286"/>
      <c r="P511" s="345"/>
    </row>
    <row r="512" spans="1:16" ht="13.5">
      <c r="A512" s="339"/>
      <c r="B512" s="281"/>
      <c r="C512" s="282"/>
      <c r="D512" s="280"/>
      <c r="E512" s="283"/>
      <c r="F512" s="289"/>
      <c r="G512" s="285"/>
      <c r="H512" s="284"/>
      <c r="I512" s="283" t="s">
        <v>786</v>
      </c>
      <c r="J512" s="280" t="s">
        <v>787</v>
      </c>
      <c r="K512" s="289">
        <v>0.53800000000000003</v>
      </c>
      <c r="L512" s="285">
        <f>Output_2!I26</f>
        <v>151.94</v>
      </c>
      <c r="M512" s="284">
        <f t="shared" si="15"/>
        <v>81.74372000000001</v>
      </c>
      <c r="N512" s="284"/>
      <c r="O512" s="286"/>
      <c r="P512" s="345"/>
    </row>
    <row r="513" spans="1:16" ht="13.5">
      <c r="A513" s="339"/>
      <c r="B513" s="281"/>
      <c r="C513" s="282"/>
      <c r="D513" s="280"/>
      <c r="E513" s="283"/>
      <c r="F513" s="289"/>
      <c r="G513" s="285"/>
      <c r="H513" s="284"/>
      <c r="I513" s="283" t="s">
        <v>788</v>
      </c>
      <c r="J513" s="280" t="s">
        <v>351</v>
      </c>
      <c r="K513" s="289">
        <v>3</v>
      </c>
      <c r="L513" s="285">
        <f>Output_2!I180</f>
        <v>228</v>
      </c>
      <c r="M513" s="284">
        <f t="shared" si="15"/>
        <v>684</v>
      </c>
      <c r="N513" s="284"/>
      <c r="O513" s="286"/>
      <c r="P513" s="345"/>
    </row>
    <row r="514" spans="1:16" ht="13.5">
      <c r="A514" s="339"/>
      <c r="B514" s="281"/>
      <c r="C514" s="282"/>
      <c r="D514" s="280"/>
      <c r="E514" s="283"/>
      <c r="F514" s="283"/>
      <c r="G514" s="288"/>
      <c r="H514" s="284">
        <f>SUM(H506:H507)</f>
        <v>26540</v>
      </c>
      <c r="I514" s="283"/>
      <c r="J514" s="280"/>
      <c r="K514" s="289"/>
      <c r="L514" s="285"/>
      <c r="M514" s="284">
        <f>SUM(M506:M513)</f>
        <v>12966.690910000001</v>
      </c>
      <c r="N514" s="284"/>
      <c r="O514" s="286">
        <f>M514+H514</f>
        <v>39506.690910000005</v>
      </c>
      <c r="P514" s="345">
        <f>O514/10</f>
        <v>3950.6690910000007</v>
      </c>
    </row>
    <row r="515" spans="1:16" ht="40.5">
      <c r="A515" s="339"/>
      <c r="B515" s="316">
        <v>4</v>
      </c>
      <c r="C515" s="282" t="s">
        <v>1734</v>
      </c>
      <c r="D515" s="280" t="s">
        <v>169</v>
      </c>
      <c r="E515" s="283" t="s">
        <v>159</v>
      </c>
      <c r="F515" s="289">
        <v>3.5</v>
      </c>
      <c r="G515" s="285">
        <f>G506</f>
        <v>1000</v>
      </c>
      <c r="H515" s="284">
        <f>F515*G515</f>
        <v>3500</v>
      </c>
      <c r="I515" s="283" t="s">
        <v>161</v>
      </c>
      <c r="J515" s="280" t="s">
        <v>191</v>
      </c>
      <c r="K515" s="289">
        <v>2.42</v>
      </c>
      <c r="L515" s="285">
        <f t="shared" ref="L515:L522" si="16">L506</f>
        <v>1085</v>
      </c>
      <c r="M515" s="284">
        <f t="shared" ref="M515:M522" si="17">K515*L515</f>
        <v>2625.7</v>
      </c>
      <c r="N515" s="284"/>
      <c r="O515" s="286"/>
      <c r="P515" s="345"/>
    </row>
    <row r="516" spans="1:16" ht="13.5">
      <c r="A516" s="339"/>
      <c r="B516" s="281"/>
      <c r="C516" s="282"/>
      <c r="D516" s="280"/>
      <c r="E516" s="283" t="s">
        <v>156</v>
      </c>
      <c r="F516" s="289">
        <v>36</v>
      </c>
      <c r="G516" s="285">
        <f>G507</f>
        <v>640</v>
      </c>
      <c r="H516" s="284">
        <f>F516*G516</f>
        <v>23040</v>
      </c>
      <c r="I516" s="283" t="s">
        <v>160</v>
      </c>
      <c r="J516" s="280" t="s">
        <v>79</v>
      </c>
      <c r="K516" s="289">
        <v>0.16500000000000001</v>
      </c>
      <c r="L516" s="285">
        <f t="shared" si="16"/>
        <v>3250</v>
      </c>
      <c r="M516" s="284">
        <f t="shared" si="17"/>
        <v>536.25</v>
      </c>
      <c r="N516" s="284"/>
      <c r="O516" s="286"/>
      <c r="P516" s="345"/>
    </row>
    <row r="517" spans="1:16" ht="13.5">
      <c r="A517" s="339"/>
      <c r="B517" s="281"/>
      <c r="C517" s="282"/>
      <c r="D517" s="280"/>
      <c r="E517" s="283"/>
      <c r="F517" s="289"/>
      <c r="G517" s="285"/>
      <c r="H517" s="284"/>
      <c r="I517" s="309" t="s">
        <v>1238</v>
      </c>
      <c r="J517" s="280" t="s">
        <v>79</v>
      </c>
      <c r="K517" s="289">
        <v>4.7E-2</v>
      </c>
      <c r="L517" s="285">
        <f t="shared" si="16"/>
        <v>94982.400000000009</v>
      </c>
      <c r="M517" s="284">
        <f t="shared" si="17"/>
        <v>4464.1728000000003</v>
      </c>
      <c r="N517" s="284"/>
      <c r="O517" s="286"/>
      <c r="P517" s="345"/>
    </row>
    <row r="518" spans="1:16" ht="13.5">
      <c r="A518" s="339"/>
      <c r="B518" s="281"/>
      <c r="C518" s="282"/>
      <c r="D518" s="280"/>
      <c r="E518" s="283"/>
      <c r="F518" s="289"/>
      <c r="G518" s="285"/>
      <c r="H518" s="284"/>
      <c r="I518" s="283" t="s">
        <v>783</v>
      </c>
      <c r="J518" s="280" t="s">
        <v>85</v>
      </c>
      <c r="K518" s="289">
        <v>69</v>
      </c>
      <c r="L518" s="285">
        <f t="shared" si="16"/>
        <v>43.94</v>
      </c>
      <c r="M518" s="284">
        <f t="shared" si="17"/>
        <v>3031.8599999999997</v>
      </c>
      <c r="N518" s="284"/>
      <c r="O518" s="286"/>
      <c r="P518" s="345"/>
    </row>
    <row r="519" spans="1:16" ht="13.5">
      <c r="A519" s="339"/>
      <c r="B519" s="281"/>
      <c r="C519" s="282"/>
      <c r="D519" s="280"/>
      <c r="E519" s="283"/>
      <c r="F519" s="289"/>
      <c r="G519" s="285"/>
      <c r="H519" s="284"/>
      <c r="I519" s="283" t="s">
        <v>784</v>
      </c>
      <c r="J519" s="280" t="s">
        <v>85</v>
      </c>
      <c r="K519" s="289">
        <v>0.34</v>
      </c>
      <c r="L519" s="285">
        <f t="shared" si="16"/>
        <v>217.83</v>
      </c>
      <c r="M519" s="284">
        <f t="shared" si="17"/>
        <v>74.062200000000004</v>
      </c>
      <c r="N519" s="284"/>
      <c r="O519" s="286"/>
      <c r="P519" s="345"/>
    </row>
    <row r="520" spans="1:16" ht="13.5">
      <c r="A520" s="339"/>
      <c r="B520" s="281"/>
      <c r="C520" s="282"/>
      <c r="D520" s="280"/>
      <c r="E520" s="283"/>
      <c r="F520" s="289"/>
      <c r="G520" s="285"/>
      <c r="H520" s="284"/>
      <c r="I520" s="283" t="s">
        <v>785</v>
      </c>
      <c r="J520" s="280" t="s">
        <v>85</v>
      </c>
      <c r="K520" s="289">
        <v>0.11799999999999999</v>
      </c>
      <c r="L520" s="285">
        <f t="shared" si="16"/>
        <v>745.45500000000004</v>
      </c>
      <c r="M520" s="284">
        <f t="shared" si="17"/>
        <v>87.96369</v>
      </c>
      <c r="N520" s="284"/>
      <c r="O520" s="286"/>
      <c r="P520" s="345"/>
    </row>
    <row r="521" spans="1:16" ht="13.5">
      <c r="A521" s="339"/>
      <c r="B521" s="281"/>
      <c r="C521" s="282"/>
      <c r="D521" s="280"/>
      <c r="E521" s="283"/>
      <c r="F521" s="289"/>
      <c r="G521" s="285"/>
      <c r="H521" s="284"/>
      <c r="I521" s="283" t="s">
        <v>786</v>
      </c>
      <c r="J521" s="280" t="s">
        <v>787</v>
      </c>
      <c r="K521" s="289">
        <v>0.5</v>
      </c>
      <c r="L521" s="285">
        <f t="shared" si="16"/>
        <v>151.94</v>
      </c>
      <c r="M521" s="284">
        <f t="shared" si="17"/>
        <v>75.97</v>
      </c>
      <c r="N521" s="284"/>
      <c r="O521" s="286"/>
      <c r="P521" s="345"/>
    </row>
    <row r="522" spans="1:16" ht="13.5">
      <c r="A522" s="339"/>
      <c r="B522" s="281"/>
      <c r="C522" s="282"/>
      <c r="D522" s="280"/>
      <c r="E522" s="283"/>
      <c r="F522" s="289"/>
      <c r="G522" s="285"/>
      <c r="H522" s="284"/>
      <c r="I522" s="283" t="s">
        <v>788</v>
      </c>
      <c r="J522" s="280" t="s">
        <v>351</v>
      </c>
      <c r="K522" s="289">
        <v>3</v>
      </c>
      <c r="L522" s="285">
        <f t="shared" si="16"/>
        <v>228</v>
      </c>
      <c r="M522" s="284">
        <f t="shared" si="17"/>
        <v>684</v>
      </c>
      <c r="N522" s="284"/>
      <c r="O522" s="286"/>
      <c r="P522" s="345"/>
    </row>
    <row r="523" spans="1:16" ht="13.5">
      <c r="A523" s="339"/>
      <c r="B523" s="281"/>
      <c r="C523" s="282"/>
      <c r="D523" s="280"/>
      <c r="E523" s="283"/>
      <c r="F523" s="283"/>
      <c r="G523" s="288"/>
      <c r="H523" s="284">
        <f>SUM(H515:H516)</f>
        <v>26540</v>
      </c>
      <c r="I523" s="283"/>
      <c r="J523" s="280"/>
      <c r="K523" s="289"/>
      <c r="L523" s="285"/>
      <c r="M523" s="284">
        <f>SUM(M515:M522)</f>
        <v>11579.97869</v>
      </c>
      <c r="N523" s="284"/>
      <c r="O523" s="286">
        <f>M523+H523</f>
        <v>38119.978690000004</v>
      </c>
      <c r="P523" s="345">
        <f>O523/10</f>
        <v>3811.9978690000003</v>
      </c>
    </row>
    <row r="524" spans="1:16" ht="40.5">
      <c r="A524" s="339"/>
      <c r="B524" s="281">
        <v>5</v>
      </c>
      <c r="C524" s="282" t="s">
        <v>1531</v>
      </c>
      <c r="D524" s="280" t="s">
        <v>169</v>
      </c>
      <c r="E524" s="283" t="s">
        <v>159</v>
      </c>
      <c r="F524" s="289">
        <v>2</v>
      </c>
      <c r="G524" s="285">
        <f>I6</f>
        <v>1000</v>
      </c>
      <c r="H524" s="284">
        <f>F524*G524</f>
        <v>2000</v>
      </c>
      <c r="I524" s="283" t="s">
        <v>161</v>
      </c>
      <c r="J524" s="280" t="s">
        <v>191</v>
      </c>
      <c r="K524" s="289">
        <f>(0.081*1000)/50</f>
        <v>1.62</v>
      </c>
      <c r="L524" s="285">
        <f>I7</f>
        <v>1085</v>
      </c>
      <c r="M524" s="284">
        <f t="shared" ref="M524:M532" si="18">K524*L524</f>
        <v>1757.7</v>
      </c>
      <c r="N524" s="284"/>
      <c r="O524" s="286"/>
      <c r="P524" s="345"/>
    </row>
    <row r="525" spans="1:16" ht="27">
      <c r="A525" s="339"/>
      <c r="B525" s="281"/>
      <c r="C525" s="282" t="s">
        <v>1239</v>
      </c>
      <c r="D525" s="280"/>
      <c r="E525" s="283" t="s">
        <v>156</v>
      </c>
      <c r="F525" s="289">
        <v>12.6</v>
      </c>
      <c r="G525" s="285">
        <f>O6</f>
        <v>640</v>
      </c>
      <c r="H525" s="284">
        <f>F525*G525</f>
        <v>8064</v>
      </c>
      <c r="I525" s="283" t="s">
        <v>160</v>
      </c>
      <c r="J525" s="280" t="s">
        <v>79</v>
      </c>
      <c r="K525" s="289">
        <v>0.22</v>
      </c>
      <c r="L525" s="285">
        <f>L7</f>
        <v>3250</v>
      </c>
      <c r="M525" s="284">
        <f t="shared" si="18"/>
        <v>715</v>
      </c>
      <c r="N525" s="284"/>
      <c r="O525" s="286"/>
      <c r="P525" s="345"/>
    </row>
    <row r="526" spans="1:16" ht="13.5">
      <c r="A526" s="339"/>
      <c r="B526" s="281"/>
      <c r="C526" s="282"/>
      <c r="D526" s="280"/>
      <c r="E526" s="283"/>
      <c r="F526" s="289"/>
      <c r="G526" s="285"/>
      <c r="H526" s="284"/>
      <c r="I526" s="283" t="s">
        <v>789</v>
      </c>
      <c r="J526" s="280" t="s">
        <v>83</v>
      </c>
      <c r="K526" s="289">
        <v>11</v>
      </c>
      <c r="L526" s="285">
        <f>Output_2!I168</f>
        <v>741</v>
      </c>
      <c r="M526" s="284">
        <f t="shared" si="18"/>
        <v>8151</v>
      </c>
      <c r="N526" s="284"/>
      <c r="O526" s="286"/>
      <c r="P526" s="345" t="s">
        <v>794</v>
      </c>
    </row>
    <row r="527" spans="1:16" ht="13.5">
      <c r="A527" s="339"/>
      <c r="B527" s="281"/>
      <c r="C527" s="282"/>
      <c r="D527" s="280"/>
      <c r="E527" s="283"/>
      <c r="F527" s="289"/>
      <c r="G527" s="285"/>
      <c r="H527" s="284"/>
      <c r="I527" s="283" t="s">
        <v>783</v>
      </c>
      <c r="J527" s="280" t="s">
        <v>85</v>
      </c>
      <c r="K527" s="289">
        <v>89</v>
      </c>
      <c r="L527" s="285">
        <f>Output_2!I36</f>
        <v>43.94</v>
      </c>
      <c r="M527" s="284">
        <f t="shared" si="18"/>
        <v>3910.66</v>
      </c>
      <c r="N527" s="284"/>
      <c r="O527" s="286"/>
      <c r="P527" s="345"/>
    </row>
    <row r="528" spans="1:16" ht="13.5">
      <c r="A528" s="339"/>
      <c r="B528" s="281"/>
      <c r="C528" s="282"/>
      <c r="D528" s="280"/>
      <c r="E528" s="283"/>
      <c r="F528" s="289"/>
      <c r="G528" s="285"/>
      <c r="H528" s="284"/>
      <c r="I528" s="283" t="s">
        <v>790</v>
      </c>
      <c r="J528" s="280" t="s">
        <v>85</v>
      </c>
      <c r="K528" s="289">
        <v>0.37</v>
      </c>
      <c r="L528" s="285">
        <f>Output_2!I176</f>
        <v>217.83</v>
      </c>
      <c r="M528" s="284">
        <f t="shared" si="18"/>
        <v>80.597099999999998</v>
      </c>
      <c r="N528" s="284"/>
      <c r="O528" s="286"/>
      <c r="P528" s="345"/>
    </row>
    <row r="529" spans="1:16" ht="13.5">
      <c r="A529" s="339"/>
      <c r="B529" s="281"/>
      <c r="C529" s="282"/>
      <c r="D529" s="280"/>
      <c r="E529" s="283"/>
      <c r="F529" s="289"/>
      <c r="G529" s="285"/>
      <c r="H529" s="284"/>
      <c r="I529" s="283" t="s">
        <v>785</v>
      </c>
      <c r="J529" s="280" t="s">
        <v>85</v>
      </c>
      <c r="K529" s="289">
        <v>0.11799999999999999</v>
      </c>
      <c r="L529" s="285">
        <f>Output_2!I177</f>
        <v>745.45500000000004</v>
      </c>
      <c r="M529" s="284">
        <f t="shared" si="18"/>
        <v>87.96369</v>
      </c>
      <c r="N529" s="284"/>
      <c r="O529" s="286"/>
      <c r="P529" s="345"/>
    </row>
    <row r="530" spans="1:16" ht="13.5">
      <c r="A530" s="339"/>
      <c r="B530" s="281"/>
      <c r="C530" s="282"/>
      <c r="D530" s="280"/>
      <c r="E530" s="283"/>
      <c r="F530" s="289"/>
      <c r="G530" s="285"/>
      <c r="H530" s="284"/>
      <c r="I530" s="283" t="s">
        <v>786</v>
      </c>
      <c r="J530" s="280" t="s">
        <v>787</v>
      </c>
      <c r="K530" s="289">
        <v>0.53800000000000003</v>
      </c>
      <c r="L530" s="285">
        <f>Output_2!I26</f>
        <v>151.94</v>
      </c>
      <c r="M530" s="284">
        <f t="shared" si="18"/>
        <v>81.74372000000001</v>
      </c>
      <c r="N530" s="284"/>
      <c r="O530" s="286"/>
      <c r="P530" s="345"/>
    </row>
    <row r="531" spans="1:16" ht="13.5">
      <c r="A531" s="339"/>
      <c r="B531" s="281"/>
      <c r="C531" s="282"/>
      <c r="D531" s="280"/>
      <c r="E531" s="283"/>
      <c r="F531" s="289"/>
      <c r="G531" s="285"/>
      <c r="H531" s="284"/>
      <c r="I531" s="283" t="s">
        <v>788</v>
      </c>
      <c r="J531" s="280" t="s">
        <v>351</v>
      </c>
      <c r="K531" s="289">
        <v>3</v>
      </c>
      <c r="L531" s="285">
        <f>Output_2!I179</f>
        <v>552.75</v>
      </c>
      <c r="M531" s="284">
        <f t="shared" si="18"/>
        <v>1658.25</v>
      </c>
      <c r="N531" s="284"/>
      <c r="O531" s="286"/>
      <c r="P531" s="345"/>
    </row>
    <row r="532" spans="1:16" ht="13.5">
      <c r="A532" s="339"/>
      <c r="B532" s="281"/>
      <c r="C532" s="282"/>
      <c r="D532" s="280"/>
      <c r="E532" s="283"/>
      <c r="F532" s="289"/>
      <c r="G532" s="285"/>
      <c r="H532" s="284"/>
      <c r="I532" s="283" t="s">
        <v>1240</v>
      </c>
      <c r="J532" s="280" t="s">
        <v>791</v>
      </c>
      <c r="K532" s="289">
        <v>6</v>
      </c>
      <c r="L532" s="285">
        <f>[1]Output!E63/8</f>
        <v>68.75</v>
      </c>
      <c r="M532" s="284">
        <f t="shared" si="18"/>
        <v>412.5</v>
      </c>
      <c r="N532" s="284"/>
      <c r="O532" s="286"/>
      <c r="P532" s="345"/>
    </row>
    <row r="533" spans="1:16" ht="13.5">
      <c r="A533" s="339"/>
      <c r="B533" s="281"/>
      <c r="C533" s="282"/>
      <c r="D533" s="280"/>
      <c r="E533" s="283"/>
      <c r="F533" s="283"/>
      <c r="G533" s="288"/>
      <c r="H533" s="284">
        <f>SUM(H524:H525)</f>
        <v>10064</v>
      </c>
      <c r="I533" s="283"/>
      <c r="J533" s="280"/>
      <c r="K533" s="289"/>
      <c r="L533" s="285"/>
      <c r="M533" s="284">
        <f>SUM(M524:M532)</f>
        <v>16855.414510000002</v>
      </c>
      <c r="N533" s="284"/>
      <c r="O533" s="286">
        <f>M533+H533</f>
        <v>26919.414510000002</v>
      </c>
      <c r="P533" s="345">
        <f>O533/10</f>
        <v>2691.9414510000001</v>
      </c>
    </row>
    <row r="534" spans="1:16" ht="40.5">
      <c r="A534" s="339"/>
      <c r="B534" s="281">
        <v>6</v>
      </c>
      <c r="C534" s="282" t="s">
        <v>1737</v>
      </c>
      <c r="D534" s="280" t="s">
        <v>169</v>
      </c>
      <c r="E534" s="283" t="s">
        <v>159</v>
      </c>
      <c r="F534" s="289">
        <v>2</v>
      </c>
      <c r="G534" s="285">
        <f>I6</f>
        <v>1000</v>
      </c>
      <c r="H534" s="284">
        <f>F534*G534</f>
        <v>2000</v>
      </c>
      <c r="I534" s="283" t="s">
        <v>161</v>
      </c>
      <c r="J534" s="280" t="s">
        <v>191</v>
      </c>
      <c r="K534" s="289">
        <v>2.6</v>
      </c>
      <c r="L534" s="285">
        <f>L524</f>
        <v>1085</v>
      </c>
      <c r="M534" s="284">
        <f t="shared" ref="M534:M541" si="19">K534*L534</f>
        <v>2821</v>
      </c>
      <c r="N534" s="284"/>
      <c r="O534" s="286"/>
      <c r="P534" s="345"/>
    </row>
    <row r="535" spans="1:16" ht="13.5">
      <c r="A535" s="339"/>
      <c r="B535" s="281"/>
      <c r="C535" s="282"/>
      <c r="D535" s="280"/>
      <c r="E535" s="283" t="s">
        <v>156</v>
      </c>
      <c r="F535" s="289">
        <v>8</v>
      </c>
      <c r="G535" s="285">
        <f>O6</f>
        <v>640</v>
      </c>
      <c r="H535" s="284">
        <f>F535*G535</f>
        <v>5120</v>
      </c>
      <c r="I535" s="283" t="s">
        <v>160</v>
      </c>
      <c r="J535" s="280" t="s">
        <v>79</v>
      </c>
      <c r="K535" s="289">
        <v>0.152</v>
      </c>
      <c r="L535" s="285">
        <f>L525</f>
        <v>3250</v>
      </c>
      <c r="M535" s="284">
        <f t="shared" si="19"/>
        <v>494</v>
      </c>
      <c r="N535" s="284"/>
      <c r="O535" s="286"/>
      <c r="P535" s="345"/>
    </row>
    <row r="536" spans="1:16" ht="13.5">
      <c r="A536" s="339"/>
      <c r="B536" s="281"/>
      <c r="C536" s="282"/>
      <c r="D536" s="283"/>
      <c r="E536" s="283" t="s">
        <v>156</v>
      </c>
      <c r="F536" s="289">
        <v>13.5</v>
      </c>
      <c r="G536" s="285">
        <f>G535</f>
        <v>640</v>
      </c>
      <c r="H536" s="284">
        <f>F536*G536</f>
        <v>8640</v>
      </c>
      <c r="I536" s="283" t="s">
        <v>1738</v>
      </c>
      <c r="J536" s="280" t="s">
        <v>83</v>
      </c>
      <c r="K536" s="289">
        <v>11</v>
      </c>
      <c r="L536" s="285">
        <f>Output_2!I174</f>
        <v>3420</v>
      </c>
      <c r="M536" s="284">
        <f t="shared" si="19"/>
        <v>37620</v>
      </c>
      <c r="N536" s="284"/>
      <c r="O536" s="286"/>
      <c r="P536" s="345"/>
    </row>
    <row r="537" spans="1:16" ht="13.5">
      <c r="A537" s="339"/>
      <c r="B537" s="281"/>
      <c r="C537" s="282"/>
      <c r="D537" s="280"/>
      <c r="E537" s="283"/>
      <c r="F537" s="289"/>
      <c r="G537" s="285"/>
      <c r="H537" s="284"/>
      <c r="I537" s="283" t="s">
        <v>790</v>
      </c>
      <c r="J537" s="280" t="s">
        <v>85</v>
      </c>
      <c r="K537" s="289">
        <v>0.37</v>
      </c>
      <c r="L537" s="285">
        <f>Output_2!I186</f>
        <v>985.15324806772173</v>
      </c>
      <c r="M537" s="284">
        <f t="shared" si="19"/>
        <v>364.50670178505703</v>
      </c>
      <c r="N537" s="284"/>
      <c r="O537" s="286"/>
      <c r="P537" s="345"/>
    </row>
    <row r="538" spans="1:16" ht="13.5">
      <c r="A538" s="339"/>
      <c r="B538" s="281"/>
      <c r="C538" s="282"/>
      <c r="D538" s="280"/>
      <c r="E538" s="283"/>
      <c r="F538" s="289"/>
      <c r="G538" s="285"/>
      <c r="H538" s="284"/>
      <c r="I538" s="283" t="s">
        <v>785</v>
      </c>
      <c r="J538" s="280" t="s">
        <v>85</v>
      </c>
      <c r="K538" s="289">
        <v>0.11799999999999999</v>
      </c>
      <c r="L538" s="285">
        <f>Output_2!I187</f>
        <v>854.21</v>
      </c>
      <c r="M538" s="284">
        <f t="shared" si="19"/>
        <v>100.79678</v>
      </c>
      <c r="N538" s="284"/>
      <c r="O538" s="286"/>
      <c r="P538" s="345"/>
    </row>
    <row r="539" spans="1:16" ht="13.5">
      <c r="A539" s="339"/>
      <c r="B539" s="281"/>
      <c r="C539" s="282"/>
      <c r="D539" s="280"/>
      <c r="E539" s="283"/>
      <c r="F539" s="289"/>
      <c r="G539" s="285"/>
      <c r="H539" s="284"/>
      <c r="I539" s="283" t="s">
        <v>786</v>
      </c>
      <c r="J539" s="280" t="s">
        <v>787</v>
      </c>
      <c r="K539" s="289">
        <v>0.53800000000000003</v>
      </c>
      <c r="L539" s="285">
        <f>Output_2!I36</f>
        <v>43.94</v>
      </c>
      <c r="M539" s="284">
        <f t="shared" si="19"/>
        <v>23.639720000000001</v>
      </c>
      <c r="N539" s="284"/>
      <c r="O539" s="286"/>
      <c r="P539" s="345"/>
    </row>
    <row r="540" spans="1:16" ht="13.5">
      <c r="A540" s="339"/>
      <c r="B540" s="281"/>
      <c r="C540" s="282"/>
      <c r="D540" s="280"/>
      <c r="E540" s="283"/>
      <c r="F540" s="289"/>
      <c r="G540" s="285"/>
      <c r="H540" s="284"/>
      <c r="I540" s="283" t="s">
        <v>788</v>
      </c>
      <c r="J540" s="280" t="s">
        <v>351</v>
      </c>
      <c r="K540" s="289">
        <v>3</v>
      </c>
      <c r="L540" s="285">
        <f>Output_2!I189</f>
        <v>622.28</v>
      </c>
      <c r="M540" s="284">
        <f t="shared" si="19"/>
        <v>1866.84</v>
      </c>
      <c r="N540" s="284"/>
      <c r="O540" s="286"/>
      <c r="P540" s="345"/>
    </row>
    <row r="541" spans="1:16" ht="13.5">
      <c r="A541" s="339"/>
      <c r="B541" s="281"/>
      <c r="C541" s="282"/>
      <c r="D541" s="280"/>
      <c r="E541" s="283"/>
      <c r="F541" s="289"/>
      <c r="G541" s="285"/>
      <c r="H541" s="284"/>
      <c r="I541" s="283" t="s">
        <v>1240</v>
      </c>
      <c r="J541" s="280" t="s">
        <v>791</v>
      </c>
      <c r="K541" s="289">
        <v>6</v>
      </c>
      <c r="L541" s="285">
        <f>L532</f>
        <v>68.75</v>
      </c>
      <c r="M541" s="284">
        <f t="shared" si="19"/>
        <v>412.5</v>
      </c>
      <c r="N541" s="284"/>
      <c r="O541" s="286"/>
      <c r="P541" s="345"/>
    </row>
    <row r="542" spans="1:16" ht="13.5">
      <c r="A542" s="339"/>
      <c r="B542" s="281"/>
      <c r="C542" s="282"/>
      <c r="D542" s="280"/>
      <c r="E542" s="283"/>
      <c r="F542" s="283"/>
      <c r="G542" s="288"/>
      <c r="H542" s="284">
        <f>SUM(H534:H536)</f>
        <v>15760</v>
      </c>
      <c r="I542" s="283"/>
      <c r="J542" s="280"/>
      <c r="K542" s="289"/>
      <c r="L542" s="285"/>
      <c r="M542" s="284">
        <f>SUM(M534:M541)</f>
        <v>43703.283201785052</v>
      </c>
      <c r="N542" s="284"/>
      <c r="O542" s="286">
        <f>M542+H542</f>
        <v>59463.283201785052</v>
      </c>
      <c r="P542" s="345">
        <f>O542/10</f>
        <v>5946.3283201785052</v>
      </c>
    </row>
    <row r="543" spans="1:16" ht="27">
      <c r="A543" s="339"/>
      <c r="B543" s="281">
        <v>7</v>
      </c>
      <c r="C543" s="282" t="s">
        <v>938</v>
      </c>
      <c r="D543" s="280" t="s">
        <v>169</v>
      </c>
      <c r="E543" s="283" t="s">
        <v>159</v>
      </c>
      <c r="F543" s="289">
        <v>13</v>
      </c>
      <c r="G543" s="285">
        <f>I6</f>
        <v>1000</v>
      </c>
      <c r="H543" s="284">
        <f>F543*G543</f>
        <v>13000</v>
      </c>
      <c r="I543" s="283" t="s">
        <v>161</v>
      </c>
      <c r="J543" s="280" t="s">
        <v>191</v>
      </c>
      <c r="K543" s="289">
        <f>(0.056*1000)/50</f>
        <v>1.1200000000000001</v>
      </c>
      <c r="L543" s="285">
        <f>I7</f>
        <v>1085</v>
      </c>
      <c r="M543" s="284">
        <f>K543*L543</f>
        <v>1215.2</v>
      </c>
      <c r="N543" s="284"/>
      <c r="O543" s="286"/>
      <c r="P543" s="345"/>
    </row>
    <row r="544" spans="1:16" ht="13.5">
      <c r="A544" s="339"/>
      <c r="B544" s="281"/>
      <c r="C544" s="282"/>
      <c r="D544" s="280"/>
      <c r="E544" s="283" t="s">
        <v>156</v>
      </c>
      <c r="F544" s="289">
        <v>4.5</v>
      </c>
      <c r="G544" s="285">
        <f>O6</f>
        <v>640</v>
      </c>
      <c r="H544" s="284">
        <f>F544*G544</f>
        <v>2880</v>
      </c>
      <c r="I544" s="283" t="s">
        <v>160</v>
      </c>
      <c r="J544" s="280" t="s">
        <v>79</v>
      </c>
      <c r="K544" s="289">
        <v>0.152</v>
      </c>
      <c r="L544" s="285">
        <f>L525</f>
        <v>3250</v>
      </c>
      <c r="M544" s="284">
        <f>K544*L544</f>
        <v>494</v>
      </c>
      <c r="N544" s="284"/>
      <c r="O544" s="286"/>
      <c r="P544" s="345"/>
    </row>
    <row r="545" spans="1:16" ht="13.5">
      <c r="A545" s="339"/>
      <c r="B545" s="281"/>
      <c r="C545" s="282"/>
      <c r="D545" s="280"/>
      <c r="E545" s="283"/>
      <c r="F545" s="289"/>
      <c r="G545" s="285"/>
      <c r="H545" s="284"/>
      <c r="I545" s="283" t="s">
        <v>792</v>
      </c>
      <c r="J545" s="280" t="s">
        <v>83</v>
      </c>
      <c r="K545" s="289">
        <v>11</v>
      </c>
      <c r="L545" s="285">
        <f>Output_2!I169</f>
        <v>684</v>
      </c>
      <c r="M545" s="284">
        <f>K545*L545</f>
        <v>7524</v>
      </c>
      <c r="N545" s="284"/>
      <c r="O545" s="286"/>
      <c r="P545" s="345" t="s">
        <v>793</v>
      </c>
    </row>
    <row r="546" spans="1:16" ht="13.5">
      <c r="A546" s="339"/>
      <c r="B546" s="281"/>
      <c r="C546" s="282"/>
      <c r="D546" s="280"/>
      <c r="E546" s="283"/>
      <c r="F546" s="289"/>
      <c r="G546" s="285"/>
      <c r="H546" s="284"/>
      <c r="I546" s="283" t="s">
        <v>783</v>
      </c>
      <c r="J546" s="280" t="s">
        <v>85</v>
      </c>
      <c r="K546" s="289">
        <v>3.2280000000000002</v>
      </c>
      <c r="L546" s="285">
        <f>Output_2!I36</f>
        <v>43.94</v>
      </c>
      <c r="M546" s="284">
        <f>K546*L546</f>
        <v>141.83832000000001</v>
      </c>
      <c r="N546" s="284"/>
      <c r="O546" s="286"/>
      <c r="P546" s="345"/>
    </row>
    <row r="547" spans="1:16" ht="13.5">
      <c r="A547" s="339"/>
      <c r="B547" s="281"/>
      <c r="C547" s="282"/>
      <c r="D547" s="280"/>
      <c r="E547" s="283"/>
      <c r="F547" s="283"/>
      <c r="G547" s="288"/>
      <c r="H547" s="284">
        <f>SUM(H543:H544)</f>
        <v>15880</v>
      </c>
      <c r="I547" s="283"/>
      <c r="J547" s="280"/>
      <c r="K547" s="289"/>
      <c r="L547" s="285"/>
      <c r="M547" s="284">
        <f>SUM(M543:M546)</f>
        <v>9375.0383200000015</v>
      </c>
      <c r="N547" s="284"/>
      <c r="O547" s="286">
        <f>M547+H547</f>
        <v>25255.03832</v>
      </c>
      <c r="P547" s="345">
        <f>O547/10</f>
        <v>2525.5038319999999</v>
      </c>
    </row>
    <row r="548" spans="1:16" ht="13.5">
      <c r="A548" s="339"/>
      <c r="B548" s="281">
        <v>8</v>
      </c>
      <c r="C548" s="282" t="s">
        <v>1532</v>
      </c>
      <c r="D548" s="280"/>
      <c r="E548" s="283"/>
      <c r="F548" s="283"/>
      <c r="G548" s="288"/>
      <c r="H548" s="284"/>
      <c r="I548" s="283"/>
      <c r="J548" s="280"/>
      <c r="K548" s="289"/>
      <c r="L548" s="285"/>
      <c r="M548" s="284"/>
      <c r="N548" s="284"/>
      <c r="O548" s="286"/>
      <c r="P548" s="345"/>
    </row>
    <row r="549" spans="1:16" ht="13.5">
      <c r="A549" s="341"/>
      <c r="B549" s="281" t="s">
        <v>1456</v>
      </c>
      <c r="C549" s="282" t="s">
        <v>1645</v>
      </c>
      <c r="D549" s="280" t="s">
        <v>169</v>
      </c>
      <c r="E549" s="283" t="s">
        <v>159</v>
      </c>
      <c r="F549" s="284">
        <v>2</v>
      </c>
      <c r="G549" s="285">
        <f>I6</f>
        <v>1000</v>
      </c>
      <c r="H549" s="284">
        <f>F549*G549</f>
        <v>2000</v>
      </c>
      <c r="I549" s="283" t="s">
        <v>410</v>
      </c>
      <c r="J549" s="280" t="s">
        <v>83</v>
      </c>
      <c r="K549" s="289">
        <v>11</v>
      </c>
      <c r="L549" s="285">
        <f>Output_1!D24</f>
        <v>301</v>
      </c>
      <c r="M549" s="284">
        <f>K549*L549</f>
        <v>3311</v>
      </c>
      <c r="N549" s="284"/>
      <c r="O549" s="286"/>
      <c r="P549" s="345"/>
    </row>
    <row r="550" spans="1:16" ht="13.5">
      <c r="A550" s="339"/>
      <c r="B550" s="281"/>
      <c r="C550" s="282"/>
      <c r="D550" s="280"/>
      <c r="E550" s="283" t="s">
        <v>156</v>
      </c>
      <c r="F550" s="284">
        <v>4.5</v>
      </c>
      <c r="G550" s="285">
        <f>O6</f>
        <v>640</v>
      </c>
      <c r="H550" s="284">
        <f>F550*G550</f>
        <v>2880</v>
      </c>
      <c r="I550" s="283" t="s">
        <v>161</v>
      </c>
      <c r="J550" s="280" t="s">
        <v>191</v>
      </c>
      <c r="K550" s="289">
        <f>(0.063*1000)/50</f>
        <v>1.26</v>
      </c>
      <c r="L550" s="285">
        <f>I7</f>
        <v>1085</v>
      </c>
      <c r="M550" s="284">
        <f>L550*K550</f>
        <v>1367.1</v>
      </c>
      <c r="N550" s="284"/>
      <c r="O550" s="286"/>
      <c r="P550" s="345"/>
    </row>
    <row r="551" spans="1:16" ht="13.5">
      <c r="A551" s="339"/>
      <c r="B551" s="281"/>
      <c r="C551" s="282"/>
      <c r="D551" s="280"/>
      <c r="E551" s="283"/>
      <c r="F551" s="284"/>
      <c r="G551" s="285"/>
      <c r="H551" s="284"/>
      <c r="I551" s="283" t="s">
        <v>160</v>
      </c>
      <c r="J551" s="280" t="s">
        <v>79</v>
      </c>
      <c r="K551" s="289">
        <v>0.17100000000000001</v>
      </c>
      <c r="L551" s="285">
        <f>L544</f>
        <v>3250</v>
      </c>
      <c r="M551" s="284">
        <f>L551*K551</f>
        <v>555.75</v>
      </c>
      <c r="N551" s="284"/>
      <c r="O551" s="286"/>
      <c r="P551" s="345"/>
    </row>
    <row r="552" spans="1:16" ht="13.5">
      <c r="A552" s="339"/>
      <c r="B552" s="281"/>
      <c r="C552" s="282"/>
      <c r="D552" s="280"/>
      <c r="E552" s="283"/>
      <c r="F552" s="284"/>
      <c r="G552" s="288"/>
      <c r="H552" s="284">
        <f>SUM(H549:H550)</f>
        <v>4880</v>
      </c>
      <c r="I552" s="283"/>
      <c r="J552" s="280"/>
      <c r="K552" s="289"/>
      <c r="L552" s="285"/>
      <c r="M552" s="284">
        <f>SUM(M549:M551)</f>
        <v>5233.8500000000004</v>
      </c>
      <c r="N552" s="284"/>
      <c r="O552" s="286">
        <f>M552+H552</f>
        <v>10113.85</v>
      </c>
      <c r="P552" s="345">
        <f>O552/10</f>
        <v>1011.385</v>
      </c>
    </row>
    <row r="553" spans="1:16" ht="13.5">
      <c r="A553" s="339"/>
      <c r="B553" s="281" t="s">
        <v>1457</v>
      </c>
      <c r="C553" s="282" t="s">
        <v>1646</v>
      </c>
      <c r="D553" s="280" t="s">
        <v>169</v>
      </c>
      <c r="E553" s="283" t="s">
        <v>159</v>
      </c>
      <c r="F553" s="284">
        <v>1</v>
      </c>
      <c r="G553" s="285">
        <f>I6</f>
        <v>1000</v>
      </c>
      <c r="H553" s="284">
        <f>F553*G553</f>
        <v>1000</v>
      </c>
      <c r="I553" s="283" t="s">
        <v>410</v>
      </c>
      <c r="J553" s="280" t="s">
        <v>83</v>
      </c>
      <c r="K553" s="289">
        <v>11</v>
      </c>
      <c r="L553" s="285">
        <f>Output_1!D24</f>
        <v>301</v>
      </c>
      <c r="M553" s="284">
        <f>K553*L553</f>
        <v>3311</v>
      </c>
      <c r="N553" s="284"/>
      <c r="O553" s="286"/>
      <c r="P553" s="345"/>
    </row>
    <row r="554" spans="1:16" ht="13.5">
      <c r="A554" s="339"/>
      <c r="B554" s="281"/>
      <c r="C554" s="282"/>
      <c r="D554" s="280"/>
      <c r="E554" s="283" t="s">
        <v>156</v>
      </c>
      <c r="F554" s="284">
        <v>3</v>
      </c>
      <c r="G554" s="285">
        <f>O6</f>
        <v>640</v>
      </c>
      <c r="H554" s="284">
        <f>F554*G554</f>
        <v>1920</v>
      </c>
      <c r="I554" s="283" t="s">
        <v>161</v>
      </c>
      <c r="J554" s="280" t="s">
        <v>191</v>
      </c>
      <c r="K554" s="289"/>
      <c r="L554" s="285"/>
      <c r="M554" s="284">
        <f>L554*K554</f>
        <v>0</v>
      </c>
      <c r="N554" s="284"/>
      <c r="O554" s="286"/>
      <c r="P554" s="345"/>
    </row>
    <row r="555" spans="1:16" ht="13.5">
      <c r="A555" s="339"/>
      <c r="B555" s="281"/>
      <c r="C555" s="282"/>
      <c r="D555" s="280"/>
      <c r="E555" s="283"/>
      <c r="F555" s="284"/>
      <c r="G555" s="285"/>
      <c r="H555" s="284"/>
      <c r="I555" s="283" t="s">
        <v>160</v>
      </c>
      <c r="J555" s="280" t="s">
        <v>79</v>
      </c>
      <c r="K555" s="289">
        <v>0.71</v>
      </c>
      <c r="L555" s="285">
        <f>L551</f>
        <v>3250</v>
      </c>
      <c r="M555" s="284">
        <f>L555*K555</f>
        <v>2307.5</v>
      </c>
      <c r="N555" s="284"/>
      <c r="O555" s="286"/>
      <c r="P555" s="345"/>
    </row>
    <row r="556" spans="1:16" ht="13.5">
      <c r="A556" s="339"/>
      <c r="B556" s="281"/>
      <c r="C556" s="282"/>
      <c r="D556" s="280"/>
      <c r="E556" s="283"/>
      <c r="F556" s="284"/>
      <c r="G556" s="288"/>
      <c r="H556" s="284">
        <f>SUM(H553:H554)</f>
        <v>2920</v>
      </c>
      <c r="I556" s="283"/>
      <c r="J556" s="280"/>
      <c r="K556" s="289"/>
      <c r="L556" s="285"/>
      <c r="M556" s="284">
        <f>SUM(M553:M555)</f>
        <v>5618.5</v>
      </c>
      <c r="N556" s="284"/>
      <c r="O556" s="286">
        <f>M556+H556</f>
        <v>8538.5</v>
      </c>
      <c r="P556" s="345">
        <f>O556/10</f>
        <v>853.85</v>
      </c>
    </row>
    <row r="557" spans="1:16" ht="13.5">
      <c r="A557" s="339"/>
      <c r="B557" s="281">
        <v>9</v>
      </c>
      <c r="C557" s="282" t="s">
        <v>1647</v>
      </c>
      <c r="D557" s="280" t="s">
        <v>169</v>
      </c>
      <c r="E557" s="283" t="s">
        <v>159</v>
      </c>
      <c r="F557" s="284">
        <v>2</v>
      </c>
      <c r="G557" s="285">
        <f>I6</f>
        <v>1000</v>
      </c>
      <c r="H557" s="284">
        <f>F557*G557</f>
        <v>2000</v>
      </c>
      <c r="I557" s="283" t="s">
        <v>411</v>
      </c>
      <c r="J557" s="280" t="s">
        <v>83</v>
      </c>
      <c r="K557" s="289">
        <v>11</v>
      </c>
      <c r="L557" s="285">
        <f>Output_1!D23</f>
        <v>295.75</v>
      </c>
      <c r="M557" s="284">
        <f>L557*K557</f>
        <v>3253.25</v>
      </c>
      <c r="N557" s="284"/>
      <c r="O557" s="286"/>
      <c r="P557" s="345"/>
    </row>
    <row r="558" spans="1:16" ht="13.5">
      <c r="A558" s="339"/>
      <c r="B558" s="281"/>
      <c r="C558" s="282"/>
      <c r="D558" s="280"/>
      <c r="E558" s="283" t="s">
        <v>156</v>
      </c>
      <c r="F558" s="284">
        <v>4.5</v>
      </c>
      <c r="G558" s="285">
        <f>O6</f>
        <v>640</v>
      </c>
      <c r="H558" s="284">
        <f>F558*G558</f>
        <v>2880</v>
      </c>
      <c r="I558" s="283" t="s">
        <v>161</v>
      </c>
      <c r="J558" s="280" t="s">
        <v>85</v>
      </c>
      <c r="K558" s="289">
        <f>(0.06*1000)/50</f>
        <v>1.2</v>
      </c>
      <c r="L558" s="285">
        <f>I7</f>
        <v>1085</v>
      </c>
      <c r="M558" s="284">
        <f>L558*K558</f>
        <v>1302</v>
      </c>
      <c r="N558" s="284"/>
      <c r="O558" s="286"/>
      <c r="P558" s="345"/>
    </row>
    <row r="559" spans="1:16" ht="13.5">
      <c r="A559" s="339"/>
      <c r="B559" s="281"/>
      <c r="C559" s="282"/>
      <c r="D559" s="280"/>
      <c r="E559" s="283"/>
      <c r="F559" s="284"/>
      <c r="G559" s="285"/>
      <c r="H559" s="284"/>
      <c r="I559" s="283" t="s">
        <v>160</v>
      </c>
      <c r="J559" s="280" t="s">
        <v>79</v>
      </c>
      <c r="K559" s="289">
        <v>0.16500000000000001</v>
      </c>
      <c r="L559" s="285">
        <f>L555</f>
        <v>3250</v>
      </c>
      <c r="M559" s="284">
        <f>L559*K559</f>
        <v>536.25</v>
      </c>
      <c r="N559" s="284"/>
      <c r="O559" s="286"/>
      <c r="P559" s="345"/>
    </row>
    <row r="560" spans="1:16" ht="13.5">
      <c r="A560" s="339"/>
      <c r="B560" s="281"/>
      <c r="C560" s="282"/>
      <c r="D560" s="280"/>
      <c r="E560" s="283"/>
      <c r="F560" s="284"/>
      <c r="G560" s="288"/>
      <c r="H560" s="284">
        <f>SUM(H557:H558)</f>
        <v>4880</v>
      </c>
      <c r="I560" s="283"/>
      <c r="J560" s="280"/>
      <c r="K560" s="289"/>
      <c r="L560" s="285"/>
      <c r="M560" s="284">
        <f>SUM(M557:M559)</f>
        <v>5091.5</v>
      </c>
      <c r="N560" s="284"/>
      <c r="O560" s="286">
        <f>M560+H560</f>
        <v>9971.5</v>
      </c>
      <c r="P560" s="345">
        <f>O560/10</f>
        <v>997.15</v>
      </c>
    </row>
    <row r="561" spans="1:16" ht="13.5">
      <c r="A561" s="339"/>
      <c r="B561" s="281">
        <v>10</v>
      </c>
      <c r="C561" s="282" t="s">
        <v>1648</v>
      </c>
      <c r="D561" s="280" t="s">
        <v>1241</v>
      </c>
      <c r="E561" s="283" t="s">
        <v>159</v>
      </c>
      <c r="F561" s="284">
        <v>1.5</v>
      </c>
      <c r="G561" s="285">
        <f>I6</f>
        <v>1000</v>
      </c>
      <c r="H561" s="284">
        <f>F561*G561</f>
        <v>1500</v>
      </c>
      <c r="I561" s="283" t="s">
        <v>412</v>
      </c>
      <c r="J561" s="280" t="s">
        <v>79</v>
      </c>
      <c r="K561" s="289">
        <v>11</v>
      </c>
      <c r="L561" s="285">
        <f>Output_1!D25</f>
        <v>290.5</v>
      </c>
      <c r="M561" s="284">
        <f>K561*L561</f>
        <v>3195.5</v>
      </c>
      <c r="N561" s="284"/>
      <c r="O561" s="286"/>
      <c r="P561" s="345"/>
    </row>
    <row r="562" spans="1:16" ht="13.5">
      <c r="A562" s="339"/>
      <c r="B562" s="281"/>
      <c r="C562" s="282"/>
      <c r="D562" s="280"/>
      <c r="E562" s="283" t="s">
        <v>156</v>
      </c>
      <c r="F562" s="284">
        <v>4.5</v>
      </c>
      <c r="G562" s="285">
        <f>O6</f>
        <v>640</v>
      </c>
      <c r="H562" s="284">
        <f>F562*G562</f>
        <v>2880</v>
      </c>
      <c r="I562" s="283" t="s">
        <v>161</v>
      </c>
      <c r="J562" s="280" t="s">
        <v>191</v>
      </c>
      <c r="K562" s="289">
        <f>(0.056*1000)/50</f>
        <v>1.1200000000000001</v>
      </c>
      <c r="L562" s="285">
        <f>I7</f>
        <v>1085</v>
      </c>
      <c r="M562" s="284">
        <f>K562*L562</f>
        <v>1215.2</v>
      </c>
      <c r="N562" s="284"/>
      <c r="O562" s="286"/>
      <c r="P562" s="345"/>
    </row>
    <row r="563" spans="1:16" ht="13.5">
      <c r="A563" s="339"/>
      <c r="B563" s="281"/>
      <c r="C563" s="282"/>
      <c r="D563" s="280"/>
      <c r="E563" s="283"/>
      <c r="F563" s="284"/>
      <c r="G563" s="285"/>
      <c r="H563" s="284"/>
      <c r="I563" s="283" t="s">
        <v>160</v>
      </c>
      <c r="J563" s="280" t="s">
        <v>79</v>
      </c>
      <c r="K563" s="289">
        <v>0.152</v>
      </c>
      <c r="L563" s="285">
        <f>L559</f>
        <v>3250</v>
      </c>
      <c r="M563" s="284">
        <f>K563*L563</f>
        <v>494</v>
      </c>
      <c r="N563" s="284"/>
      <c r="O563" s="286"/>
      <c r="P563" s="345"/>
    </row>
    <row r="564" spans="1:16" ht="13.5">
      <c r="A564" s="339"/>
      <c r="B564" s="281"/>
      <c r="C564" s="282"/>
      <c r="D564" s="280"/>
      <c r="E564" s="283"/>
      <c r="F564" s="284"/>
      <c r="G564" s="288"/>
      <c r="H564" s="284">
        <f>SUM(H561:H562)</f>
        <v>4380</v>
      </c>
      <c r="I564" s="283"/>
      <c r="J564" s="280"/>
      <c r="K564" s="289"/>
      <c r="L564" s="285"/>
      <c r="M564" s="284">
        <f>SUM(M561:M563)</f>
        <v>4904.7</v>
      </c>
      <c r="N564" s="284"/>
      <c r="O564" s="303">
        <f>H564+M564</f>
        <v>9284.7000000000007</v>
      </c>
      <c r="P564" s="345">
        <f>O564/10</f>
        <v>928.47</v>
      </c>
    </row>
    <row r="565" spans="1:16" ht="13.5">
      <c r="A565" s="339"/>
      <c r="B565" s="281">
        <v>16</v>
      </c>
      <c r="C565" s="282" t="s">
        <v>1649</v>
      </c>
      <c r="D565" s="280" t="s">
        <v>79</v>
      </c>
      <c r="E565" s="283" t="s">
        <v>159</v>
      </c>
      <c r="F565" s="284">
        <v>1</v>
      </c>
      <c r="G565" s="285">
        <f>I6</f>
        <v>1000</v>
      </c>
      <c r="H565" s="284">
        <f>F565*G565</f>
        <v>1000</v>
      </c>
      <c r="I565" s="283" t="s">
        <v>163</v>
      </c>
      <c r="J565" s="280" t="s">
        <v>79</v>
      </c>
      <c r="K565" s="289">
        <v>1.1000000000000001</v>
      </c>
      <c r="L565" s="285">
        <f>L8</f>
        <v>1550</v>
      </c>
      <c r="M565" s="284">
        <f>L565*K565</f>
        <v>1705.0000000000002</v>
      </c>
      <c r="N565" s="284"/>
      <c r="O565" s="286"/>
      <c r="P565" s="345"/>
    </row>
    <row r="566" spans="1:16" ht="13.5">
      <c r="A566" s="339"/>
      <c r="B566" s="281"/>
      <c r="C566" s="282"/>
      <c r="D566" s="280"/>
      <c r="E566" s="283" t="s">
        <v>156</v>
      </c>
      <c r="F566" s="284">
        <v>3.5</v>
      </c>
      <c r="G566" s="285">
        <f>O6</f>
        <v>640</v>
      </c>
      <c r="H566" s="284">
        <f>F566*G566</f>
        <v>2240</v>
      </c>
      <c r="I566" s="283" t="s">
        <v>160</v>
      </c>
      <c r="J566" s="280" t="s">
        <v>79</v>
      </c>
      <c r="K566" s="289">
        <v>0.71</v>
      </c>
      <c r="L566" s="285">
        <f>L7</f>
        <v>3250</v>
      </c>
      <c r="M566" s="284">
        <f>L566*K566</f>
        <v>2307.5</v>
      </c>
      <c r="N566" s="284"/>
      <c r="O566" s="286"/>
      <c r="P566" s="345"/>
    </row>
    <row r="567" spans="1:16" ht="13.5">
      <c r="A567" s="339"/>
      <c r="B567" s="281"/>
      <c r="C567" s="282"/>
      <c r="D567" s="280"/>
      <c r="E567" s="283"/>
      <c r="F567" s="284"/>
      <c r="G567" s="288"/>
      <c r="H567" s="284">
        <f>SUM(H565:H566)</f>
        <v>3240</v>
      </c>
      <c r="I567" s="283"/>
      <c r="J567" s="280"/>
      <c r="K567" s="289"/>
      <c r="L567" s="285"/>
      <c r="M567" s="284">
        <f>SUM(M565:M566)</f>
        <v>4012.5</v>
      </c>
      <c r="N567" s="284"/>
      <c r="O567" s="286">
        <f>H567+M567</f>
        <v>7252.5</v>
      </c>
      <c r="P567" s="345"/>
    </row>
    <row r="568" spans="1:16" ht="13.5">
      <c r="A568" s="339"/>
      <c r="B568" s="315">
        <v>16</v>
      </c>
      <c r="C568" s="282" t="s">
        <v>1650</v>
      </c>
      <c r="D568" s="280" t="s">
        <v>79</v>
      </c>
      <c r="E568" s="283" t="s">
        <v>159</v>
      </c>
      <c r="F568" s="284">
        <v>1</v>
      </c>
      <c r="G568" s="285">
        <f>I6</f>
        <v>1000</v>
      </c>
      <c r="H568" s="284">
        <f>F568*G568</f>
        <v>1000</v>
      </c>
      <c r="I568" s="283" t="s">
        <v>163</v>
      </c>
      <c r="J568" s="280" t="s">
        <v>79</v>
      </c>
      <c r="K568" s="289">
        <v>1.1000000000000001</v>
      </c>
      <c r="L568" s="285">
        <f>L8</f>
        <v>1550</v>
      </c>
      <c r="M568" s="284">
        <f>K568*L568</f>
        <v>1705.0000000000002</v>
      </c>
      <c r="N568" s="284"/>
      <c r="O568" s="286"/>
      <c r="P568" s="345"/>
    </row>
    <row r="569" spans="1:16" ht="13.5">
      <c r="A569" s="339"/>
      <c r="B569" s="281"/>
      <c r="C569" s="282"/>
      <c r="D569" s="280"/>
      <c r="E569" s="283" t="s">
        <v>156</v>
      </c>
      <c r="F569" s="284">
        <v>3.5</v>
      </c>
      <c r="G569" s="285">
        <f>O6</f>
        <v>640</v>
      </c>
      <c r="H569" s="284">
        <f>F569*G569</f>
        <v>2240</v>
      </c>
      <c r="I569" s="283" t="s">
        <v>160</v>
      </c>
      <c r="J569" s="280" t="s">
        <v>79</v>
      </c>
      <c r="K569" s="289">
        <v>0.71</v>
      </c>
      <c r="L569" s="285">
        <f>I8</f>
        <v>7300</v>
      </c>
      <c r="M569" s="284">
        <f>L569*K569</f>
        <v>5183</v>
      </c>
      <c r="N569" s="284"/>
      <c r="O569" s="286"/>
      <c r="P569" s="345"/>
    </row>
    <row r="570" spans="1:16" ht="13.5">
      <c r="A570" s="339"/>
      <c r="B570" s="281"/>
      <c r="C570" s="282"/>
      <c r="D570" s="280"/>
      <c r="E570" s="283"/>
      <c r="F570" s="283"/>
      <c r="G570" s="288"/>
      <c r="H570" s="284">
        <f>SUM(H568:H569)</f>
        <v>3240</v>
      </c>
      <c r="I570" s="283"/>
      <c r="J570" s="280"/>
      <c r="K570" s="289"/>
      <c r="L570" s="285"/>
      <c r="M570" s="284">
        <f>SUM(M568:M569)</f>
        <v>6888</v>
      </c>
      <c r="N570" s="284"/>
      <c r="O570" s="286">
        <f>H570+M570</f>
        <v>10128</v>
      </c>
      <c r="P570" s="345"/>
    </row>
    <row r="571" spans="1:16" ht="13.5">
      <c r="A571" s="339"/>
      <c r="B571" s="291">
        <v>17</v>
      </c>
      <c r="C571" s="282" t="s">
        <v>1735</v>
      </c>
      <c r="D571" s="280" t="s">
        <v>169</v>
      </c>
      <c r="E571" s="283" t="s">
        <v>159</v>
      </c>
      <c r="F571" s="284">
        <v>0.5</v>
      </c>
      <c r="G571" s="285">
        <f>G568</f>
        <v>1000</v>
      </c>
      <c r="H571" s="284">
        <f>F571*G571</f>
        <v>500</v>
      </c>
      <c r="I571" s="283" t="s">
        <v>712</v>
      </c>
      <c r="J571" s="280" t="s">
        <v>82</v>
      </c>
      <c r="K571" s="289">
        <v>420</v>
      </c>
      <c r="L571" s="285">
        <f>L10</f>
        <v>27.9</v>
      </c>
      <c r="M571" s="284">
        <f>K571*L571</f>
        <v>11718</v>
      </c>
      <c r="N571" s="284"/>
      <c r="O571" s="286"/>
      <c r="P571" s="345"/>
    </row>
    <row r="572" spans="1:16" ht="13.5">
      <c r="A572" s="339"/>
      <c r="B572" s="281"/>
      <c r="C572" s="282"/>
      <c r="D572" s="280"/>
      <c r="E572" s="283" t="s">
        <v>156</v>
      </c>
      <c r="F572" s="284">
        <v>1</v>
      </c>
      <c r="G572" s="285">
        <f>G569</f>
        <v>640</v>
      </c>
      <c r="H572" s="284">
        <f>F572*G572</f>
        <v>640</v>
      </c>
      <c r="I572" s="283" t="s">
        <v>160</v>
      </c>
      <c r="J572" s="280" t="s">
        <v>79</v>
      </c>
      <c r="K572" s="289">
        <v>0.71</v>
      </c>
      <c r="L572" s="285">
        <f>L566</f>
        <v>3250</v>
      </c>
      <c r="M572" s="284">
        <f>L572*K572</f>
        <v>2307.5</v>
      </c>
      <c r="N572" s="284"/>
      <c r="O572" s="286"/>
      <c r="P572" s="345"/>
    </row>
    <row r="573" spans="1:16" ht="13.5">
      <c r="A573" s="339"/>
      <c r="B573" s="281"/>
      <c r="C573" s="282"/>
      <c r="D573" s="280"/>
      <c r="E573" s="283"/>
      <c r="F573" s="283"/>
      <c r="G573" s="288"/>
      <c r="H573" s="284">
        <f>SUM(H571:H572)</f>
        <v>1140</v>
      </c>
      <c r="I573" s="283"/>
      <c r="J573" s="280"/>
      <c r="K573" s="289"/>
      <c r="L573" s="285"/>
      <c r="M573" s="284">
        <f>SUM(M571:M572)</f>
        <v>14025.5</v>
      </c>
      <c r="N573" s="284"/>
      <c r="O573" s="286">
        <f>H573+M573</f>
        <v>15165.5</v>
      </c>
      <c r="P573" s="345">
        <f>O573/10</f>
        <v>1516.55</v>
      </c>
    </row>
    <row r="574" spans="1:16" ht="13.5">
      <c r="A574" s="339"/>
      <c r="B574" s="316">
        <v>17</v>
      </c>
      <c r="C574" s="282" t="s">
        <v>1736</v>
      </c>
      <c r="D574" s="280" t="s">
        <v>169</v>
      </c>
      <c r="E574" s="283" t="s">
        <v>159</v>
      </c>
      <c r="F574" s="284">
        <v>1</v>
      </c>
      <c r="G574" s="285">
        <f>G571</f>
        <v>1000</v>
      </c>
      <c r="H574" s="284">
        <f>F574*G574</f>
        <v>1000</v>
      </c>
      <c r="I574" s="283" t="s">
        <v>712</v>
      </c>
      <c r="J574" s="280" t="s">
        <v>82</v>
      </c>
      <c r="K574" s="289">
        <v>750</v>
      </c>
      <c r="L574" s="285">
        <f>L10</f>
        <v>27.9</v>
      </c>
      <c r="M574" s="284">
        <f>K574*L574</f>
        <v>20925</v>
      </c>
      <c r="N574" s="284"/>
      <c r="O574" s="286"/>
      <c r="P574" s="345"/>
    </row>
    <row r="575" spans="1:16" ht="13.5">
      <c r="A575" s="339"/>
      <c r="B575" s="281"/>
      <c r="C575" s="282"/>
      <c r="D575" s="280"/>
      <c r="E575" s="283" t="s">
        <v>156</v>
      </c>
      <c r="F575" s="284">
        <v>3.25</v>
      </c>
      <c r="G575" s="285">
        <f>G572</f>
        <v>640</v>
      </c>
      <c r="H575" s="284">
        <f>F575*G575</f>
        <v>2080</v>
      </c>
      <c r="I575" s="283" t="s">
        <v>160</v>
      </c>
      <c r="J575" s="280" t="s">
        <v>79</v>
      </c>
      <c r="K575" s="289">
        <v>0.71</v>
      </c>
      <c r="L575" s="285">
        <f>L572</f>
        <v>3250</v>
      </c>
      <c r="M575" s="284">
        <f>L575*K575</f>
        <v>2307.5</v>
      </c>
      <c r="N575" s="284"/>
      <c r="O575" s="286"/>
      <c r="P575" s="345"/>
    </row>
    <row r="576" spans="1:16" ht="13.5">
      <c r="A576" s="339"/>
      <c r="B576" s="281"/>
      <c r="C576" s="282"/>
      <c r="D576" s="280"/>
      <c r="E576" s="283"/>
      <c r="F576" s="283"/>
      <c r="G576" s="288"/>
      <c r="H576" s="284">
        <f>SUM(H574:H575)</f>
        <v>3080</v>
      </c>
      <c r="I576" s="283"/>
      <c r="J576" s="280"/>
      <c r="K576" s="289"/>
      <c r="L576" s="285"/>
      <c r="M576" s="284">
        <f>SUM(M574:M575)</f>
        <v>23232.5</v>
      </c>
      <c r="N576" s="284"/>
      <c r="O576" s="286">
        <f>H576+M576</f>
        <v>26312.5</v>
      </c>
      <c r="P576" s="345">
        <f>O576/10</f>
        <v>2631.25</v>
      </c>
    </row>
    <row r="577" spans="1:16" ht="13.5">
      <c r="A577" s="339"/>
      <c r="B577" s="281">
        <v>20</v>
      </c>
      <c r="C577" s="282" t="s">
        <v>1651</v>
      </c>
      <c r="D577" s="280" t="s">
        <v>169</v>
      </c>
      <c r="E577" s="283" t="s">
        <v>159</v>
      </c>
      <c r="F577" s="289">
        <v>1</v>
      </c>
      <c r="G577" s="285">
        <f>I6</f>
        <v>1000</v>
      </c>
      <c r="H577" s="284">
        <f>F577*G577</f>
        <v>1000</v>
      </c>
      <c r="I577" s="283" t="s">
        <v>161</v>
      </c>
      <c r="J577" s="280" t="s">
        <v>171</v>
      </c>
      <c r="K577" s="289">
        <v>1.06</v>
      </c>
      <c r="L577" s="285">
        <f>I7</f>
        <v>1085</v>
      </c>
      <c r="M577" s="284">
        <f>K577*L577</f>
        <v>1150.1000000000001</v>
      </c>
      <c r="N577" s="284"/>
      <c r="O577" s="286"/>
      <c r="P577" s="345"/>
    </row>
    <row r="578" spans="1:16" ht="13.5">
      <c r="A578" s="339"/>
      <c r="B578" s="281"/>
      <c r="C578" s="282"/>
      <c r="D578" s="280"/>
      <c r="E578" s="283" t="s">
        <v>156</v>
      </c>
      <c r="F578" s="289">
        <v>1</v>
      </c>
      <c r="G578" s="285">
        <f>O6</f>
        <v>640</v>
      </c>
      <c r="H578" s="284">
        <f>F578*G578</f>
        <v>640</v>
      </c>
      <c r="I578" s="283"/>
      <c r="J578" s="280"/>
      <c r="K578" s="289"/>
      <c r="L578" s="285"/>
      <c r="M578" s="284"/>
      <c r="N578" s="284"/>
      <c r="O578" s="286"/>
      <c r="P578" s="345"/>
    </row>
    <row r="579" spans="1:16" ht="13.5">
      <c r="A579" s="339"/>
      <c r="B579" s="281"/>
      <c r="C579" s="282"/>
      <c r="D579" s="280"/>
      <c r="E579" s="283"/>
      <c r="F579" s="289"/>
      <c r="G579" s="288"/>
      <c r="H579" s="284">
        <f>SUM(H577:H578)</f>
        <v>1640</v>
      </c>
      <c r="I579" s="283"/>
      <c r="J579" s="280"/>
      <c r="K579" s="289"/>
      <c r="L579" s="285"/>
      <c r="M579" s="284">
        <f>SUM(M577:M578)</f>
        <v>1150.1000000000001</v>
      </c>
      <c r="N579" s="284"/>
      <c r="O579" s="286">
        <f>M579+H579</f>
        <v>2790.1000000000004</v>
      </c>
      <c r="P579" s="345">
        <f>O579/10</f>
        <v>279.01000000000005</v>
      </c>
    </row>
    <row r="580" spans="1:16" ht="13.5">
      <c r="A580" s="342">
        <v>12</v>
      </c>
      <c r="B580" s="539" t="s">
        <v>1533</v>
      </c>
      <c r="C580" s="539"/>
      <c r="D580" s="539"/>
      <c r="E580" s="539"/>
      <c r="F580" s="289"/>
      <c r="G580" s="288"/>
      <c r="H580" s="284"/>
      <c r="I580" s="283"/>
      <c r="J580" s="280"/>
      <c r="K580" s="289"/>
      <c r="L580" s="285"/>
      <c r="M580" s="284"/>
      <c r="N580" s="284"/>
      <c r="O580" s="286"/>
      <c r="P580" s="345"/>
    </row>
    <row r="581" spans="1:16" ht="13.5">
      <c r="A581" s="342"/>
      <c r="B581" s="280">
        <v>1</v>
      </c>
      <c r="C581" s="317" t="s">
        <v>1534</v>
      </c>
      <c r="D581" s="317"/>
      <c r="E581" s="317"/>
      <c r="F581" s="289"/>
      <c r="G581" s="288"/>
      <c r="H581" s="284"/>
      <c r="I581" s="283"/>
      <c r="J581" s="280"/>
      <c r="K581" s="289"/>
      <c r="L581" s="285"/>
      <c r="M581" s="284"/>
      <c r="N581" s="284"/>
      <c r="O581" s="284"/>
      <c r="P581" s="345"/>
    </row>
    <row r="582" spans="1:16" ht="13.5">
      <c r="A582" s="339"/>
      <c r="B582" s="281" t="s">
        <v>1456</v>
      </c>
      <c r="C582" s="282" t="s">
        <v>1652</v>
      </c>
      <c r="D582" s="280" t="s">
        <v>172</v>
      </c>
      <c r="E582" s="283" t="s">
        <v>159</v>
      </c>
      <c r="F582" s="289">
        <v>12</v>
      </c>
      <c r="G582" s="285">
        <f>I6</f>
        <v>1000</v>
      </c>
      <c r="H582" s="284">
        <f>F582*G582</f>
        <v>12000</v>
      </c>
      <c r="I582" s="283" t="s">
        <v>161</v>
      </c>
      <c r="J582" s="280" t="s">
        <v>171</v>
      </c>
      <c r="K582" s="289">
        <v>18</v>
      </c>
      <c r="L582" s="285">
        <f>I7</f>
        <v>1085</v>
      </c>
      <c r="M582" s="284">
        <f>K582*L582</f>
        <v>19530</v>
      </c>
      <c r="N582" s="284"/>
      <c r="O582" s="286"/>
      <c r="P582" s="345"/>
    </row>
    <row r="583" spans="1:16" ht="13.5">
      <c r="A583" s="339"/>
      <c r="B583" s="281"/>
      <c r="C583" s="282"/>
      <c r="D583" s="280"/>
      <c r="E583" s="283" t="s">
        <v>156</v>
      </c>
      <c r="F583" s="289">
        <v>16</v>
      </c>
      <c r="G583" s="285">
        <f>O6</f>
        <v>640</v>
      </c>
      <c r="H583" s="284">
        <f>F583*G583</f>
        <v>10240</v>
      </c>
      <c r="I583" s="283" t="s">
        <v>160</v>
      </c>
      <c r="J583" s="280" t="s">
        <v>79</v>
      </c>
      <c r="K583" s="289">
        <v>1.22</v>
      </c>
      <c r="L583" s="285">
        <f>L7</f>
        <v>3250</v>
      </c>
      <c r="M583" s="284">
        <f>K583*L583</f>
        <v>3965</v>
      </c>
      <c r="N583" s="284"/>
      <c r="O583" s="286"/>
      <c r="P583" s="345"/>
    </row>
    <row r="584" spans="1:16" ht="13.5">
      <c r="A584" s="339"/>
      <c r="B584" s="281"/>
      <c r="C584" s="282"/>
      <c r="D584" s="280"/>
      <c r="E584" s="283"/>
      <c r="F584" s="289"/>
      <c r="G584" s="288"/>
      <c r="H584" s="284">
        <f>SUM(H582:H583)</f>
        <v>22240</v>
      </c>
      <c r="I584" s="283"/>
      <c r="J584" s="280"/>
      <c r="K584" s="289"/>
      <c r="L584" s="285"/>
      <c r="M584" s="284">
        <f>SUM(M582:M583)</f>
        <v>23495</v>
      </c>
      <c r="N584" s="284"/>
      <c r="O584" s="286">
        <f>M584+H584</f>
        <v>45735</v>
      </c>
      <c r="P584" s="345">
        <f>O584/100</f>
        <v>457.35</v>
      </c>
    </row>
    <row r="585" spans="1:16" ht="13.5">
      <c r="A585" s="339"/>
      <c r="B585" s="315" t="s">
        <v>1456</v>
      </c>
      <c r="C585" s="282" t="s">
        <v>1652</v>
      </c>
      <c r="D585" s="280" t="s">
        <v>172</v>
      </c>
      <c r="E585" s="283" t="s">
        <v>159</v>
      </c>
      <c r="F585" s="289">
        <v>12</v>
      </c>
      <c r="G585" s="285">
        <f>I6</f>
        <v>1000</v>
      </c>
      <c r="H585" s="284">
        <f>F585*G585</f>
        <v>12000</v>
      </c>
      <c r="I585" s="283" t="s">
        <v>161</v>
      </c>
      <c r="J585" s="280" t="s">
        <v>171</v>
      </c>
      <c r="K585" s="289">
        <v>18</v>
      </c>
      <c r="L585" s="285">
        <f>I7</f>
        <v>1085</v>
      </c>
      <c r="M585" s="284">
        <f>K585*L585</f>
        <v>19530</v>
      </c>
      <c r="N585" s="284"/>
      <c r="O585" s="286"/>
      <c r="P585" s="345"/>
    </row>
    <row r="586" spans="1:16" ht="13.5">
      <c r="A586" s="339"/>
      <c r="B586" s="281"/>
      <c r="C586" s="282"/>
      <c r="D586" s="280"/>
      <c r="E586" s="283" t="s">
        <v>156</v>
      </c>
      <c r="F586" s="289">
        <v>16</v>
      </c>
      <c r="G586" s="285">
        <f>O6</f>
        <v>640</v>
      </c>
      <c r="H586" s="284">
        <f>F586*G586</f>
        <v>10240</v>
      </c>
      <c r="I586" s="283" t="s">
        <v>160</v>
      </c>
      <c r="J586" s="280" t="s">
        <v>79</v>
      </c>
      <c r="K586" s="289">
        <v>1.22</v>
      </c>
      <c r="L586" s="285">
        <f>I8</f>
        <v>7300</v>
      </c>
      <c r="M586" s="284">
        <f>K586*L586</f>
        <v>8906</v>
      </c>
      <c r="N586" s="284"/>
      <c r="O586" s="286"/>
      <c r="P586" s="345"/>
    </row>
    <row r="587" spans="1:16" ht="13.5">
      <c r="A587" s="339"/>
      <c r="B587" s="281"/>
      <c r="C587" s="282"/>
      <c r="D587" s="280"/>
      <c r="E587" s="283"/>
      <c r="F587" s="289"/>
      <c r="G587" s="288"/>
      <c r="H587" s="284">
        <f>SUM(H585:H586)</f>
        <v>22240</v>
      </c>
      <c r="I587" s="283"/>
      <c r="J587" s="280"/>
      <c r="K587" s="289"/>
      <c r="L587" s="285"/>
      <c r="M587" s="284">
        <f>SUM(M585:M586)</f>
        <v>28436</v>
      </c>
      <c r="N587" s="284"/>
      <c r="O587" s="286">
        <f>M587+H587</f>
        <v>50676</v>
      </c>
      <c r="P587" s="345">
        <f>O587/100</f>
        <v>506.76</v>
      </c>
    </row>
    <row r="588" spans="1:16" ht="13.5">
      <c r="A588" s="339"/>
      <c r="B588" s="281" t="s">
        <v>1457</v>
      </c>
      <c r="C588" s="282" t="s">
        <v>1653</v>
      </c>
      <c r="D588" s="280" t="s">
        <v>172</v>
      </c>
      <c r="E588" s="283" t="s">
        <v>159</v>
      </c>
      <c r="F588" s="289">
        <v>12</v>
      </c>
      <c r="G588" s="285">
        <f>I6</f>
        <v>1000</v>
      </c>
      <c r="H588" s="284">
        <f>F588*G588</f>
        <v>12000</v>
      </c>
      <c r="I588" s="283" t="s">
        <v>161</v>
      </c>
      <c r="J588" s="280" t="s">
        <v>171</v>
      </c>
      <c r="K588" s="289">
        <v>12.5</v>
      </c>
      <c r="L588" s="285">
        <f>I7</f>
        <v>1085</v>
      </c>
      <c r="M588" s="284">
        <f>K588*L588</f>
        <v>13562.5</v>
      </c>
      <c r="N588" s="284"/>
      <c r="O588" s="286"/>
      <c r="P588" s="345"/>
    </row>
    <row r="589" spans="1:16" ht="13.5">
      <c r="A589" s="339"/>
      <c r="B589" s="281"/>
      <c r="C589" s="282"/>
      <c r="D589" s="280"/>
      <c r="E589" s="283" t="s">
        <v>156</v>
      </c>
      <c r="F589" s="289">
        <v>16</v>
      </c>
      <c r="G589" s="285">
        <f>O6</f>
        <v>640</v>
      </c>
      <c r="H589" s="284">
        <f>F589*G589</f>
        <v>10240</v>
      </c>
      <c r="I589" s="283" t="s">
        <v>160</v>
      </c>
      <c r="J589" s="280" t="s">
        <v>79</v>
      </c>
      <c r="K589" s="289">
        <v>1.28</v>
      </c>
      <c r="L589" s="285">
        <f>L7</f>
        <v>3250</v>
      </c>
      <c r="M589" s="284">
        <f>K589*L589</f>
        <v>4160</v>
      </c>
      <c r="N589" s="284"/>
      <c r="O589" s="286"/>
      <c r="P589" s="345"/>
    </row>
    <row r="590" spans="1:16" ht="13.5">
      <c r="A590" s="339"/>
      <c r="B590" s="281"/>
      <c r="C590" s="282"/>
      <c r="D590" s="280"/>
      <c r="E590" s="283"/>
      <c r="F590" s="289"/>
      <c r="G590" s="288"/>
      <c r="H590" s="284">
        <f>SUM(H588:H589)</f>
        <v>22240</v>
      </c>
      <c r="I590" s="283"/>
      <c r="J590" s="280"/>
      <c r="K590" s="289"/>
      <c r="L590" s="285"/>
      <c r="M590" s="284">
        <f>SUM(M588:M589)</f>
        <v>17722.5</v>
      </c>
      <c r="N590" s="284"/>
      <c r="O590" s="286">
        <f>M590+H590</f>
        <v>39962.5</v>
      </c>
      <c r="P590" s="345">
        <f>O590/100</f>
        <v>399.625</v>
      </c>
    </row>
    <row r="591" spans="1:16" ht="13.5">
      <c r="A591" s="339"/>
      <c r="B591" s="315" t="s">
        <v>1457</v>
      </c>
      <c r="C591" s="282" t="s">
        <v>1653</v>
      </c>
      <c r="D591" s="280" t="s">
        <v>172</v>
      </c>
      <c r="E591" s="283" t="s">
        <v>159</v>
      </c>
      <c r="F591" s="289">
        <v>12</v>
      </c>
      <c r="G591" s="285">
        <f>I6</f>
        <v>1000</v>
      </c>
      <c r="H591" s="284">
        <f>F591*G591</f>
        <v>12000</v>
      </c>
      <c r="I591" s="283" t="s">
        <v>161</v>
      </c>
      <c r="J591" s="280" t="s">
        <v>171</v>
      </c>
      <c r="K591" s="289">
        <v>12.5</v>
      </c>
      <c r="L591" s="285">
        <f>I7</f>
        <v>1085</v>
      </c>
      <c r="M591" s="284">
        <f>K591*L591</f>
        <v>13562.5</v>
      </c>
      <c r="N591" s="284"/>
      <c r="O591" s="286"/>
      <c r="P591" s="345"/>
    </row>
    <row r="592" spans="1:16" ht="13.5">
      <c r="A592" s="339"/>
      <c r="B592" s="281"/>
      <c r="C592" s="282"/>
      <c r="D592" s="280"/>
      <c r="E592" s="283" t="s">
        <v>156</v>
      </c>
      <c r="F592" s="289">
        <v>16</v>
      </c>
      <c r="G592" s="285">
        <f>O6</f>
        <v>640</v>
      </c>
      <c r="H592" s="284">
        <f>F592*G592</f>
        <v>10240</v>
      </c>
      <c r="I592" s="283" t="s">
        <v>160</v>
      </c>
      <c r="J592" s="280" t="s">
        <v>79</v>
      </c>
      <c r="K592" s="289">
        <v>1.28</v>
      </c>
      <c r="L592" s="285">
        <f>I8</f>
        <v>7300</v>
      </c>
      <c r="M592" s="284">
        <f>K592*L592</f>
        <v>9344</v>
      </c>
      <c r="N592" s="284"/>
      <c r="O592" s="286"/>
      <c r="P592" s="345"/>
    </row>
    <row r="593" spans="1:16" ht="13.5">
      <c r="A593" s="339"/>
      <c r="B593" s="281"/>
      <c r="C593" s="282"/>
      <c r="D593" s="280"/>
      <c r="E593" s="283"/>
      <c r="F593" s="289"/>
      <c r="G593" s="288"/>
      <c r="H593" s="284">
        <f>SUM(H591:H592)</f>
        <v>22240</v>
      </c>
      <c r="I593" s="283"/>
      <c r="J593" s="280"/>
      <c r="K593" s="289"/>
      <c r="L593" s="285"/>
      <c r="M593" s="284">
        <f>SUM(M591:M592)</f>
        <v>22906.5</v>
      </c>
      <c r="N593" s="284"/>
      <c r="O593" s="286">
        <f>M593+H593</f>
        <v>45146.5</v>
      </c>
      <c r="P593" s="345">
        <f>O593/100</f>
        <v>451.46499999999997</v>
      </c>
    </row>
    <row r="594" spans="1:16" ht="13.5">
      <c r="A594" s="339"/>
      <c r="B594" s="281" t="s">
        <v>1458</v>
      </c>
      <c r="C594" s="282" t="s">
        <v>1657</v>
      </c>
      <c r="D594" s="280" t="s">
        <v>172</v>
      </c>
      <c r="E594" s="283" t="s">
        <v>159</v>
      </c>
      <c r="F594" s="289">
        <v>12</v>
      </c>
      <c r="G594" s="285">
        <f>I6</f>
        <v>1000</v>
      </c>
      <c r="H594" s="284">
        <f>F594*G594</f>
        <v>12000</v>
      </c>
      <c r="I594" s="283" t="s">
        <v>161</v>
      </c>
      <c r="J594" s="280" t="s">
        <v>171</v>
      </c>
      <c r="K594" s="289">
        <v>10.76</v>
      </c>
      <c r="L594" s="285">
        <f>I7</f>
        <v>1085</v>
      </c>
      <c r="M594" s="284">
        <f>K594*L594</f>
        <v>11674.6</v>
      </c>
      <c r="N594" s="284"/>
      <c r="O594" s="286"/>
      <c r="P594" s="345"/>
    </row>
    <row r="595" spans="1:16" ht="13.5">
      <c r="A595" s="339"/>
      <c r="B595" s="281"/>
      <c r="C595" s="282"/>
      <c r="D595" s="280"/>
      <c r="E595" s="283" t="s">
        <v>156</v>
      </c>
      <c r="F595" s="289">
        <v>16</v>
      </c>
      <c r="G595" s="285">
        <f>O6</f>
        <v>640</v>
      </c>
      <c r="H595" s="284">
        <f>F595*G595</f>
        <v>10240</v>
      </c>
      <c r="I595" s="283" t="s">
        <v>160</v>
      </c>
      <c r="J595" s="280" t="s">
        <v>79</v>
      </c>
      <c r="K595" s="289">
        <v>1.46</v>
      </c>
      <c r="L595" s="285">
        <f>L7</f>
        <v>3250</v>
      </c>
      <c r="M595" s="284">
        <f>K595*L595</f>
        <v>4745</v>
      </c>
      <c r="N595" s="284"/>
      <c r="O595" s="286"/>
      <c r="P595" s="345"/>
    </row>
    <row r="596" spans="1:16" ht="13.5">
      <c r="A596" s="339"/>
      <c r="B596" s="281"/>
      <c r="C596" s="282"/>
      <c r="D596" s="280"/>
      <c r="E596" s="283"/>
      <c r="F596" s="289"/>
      <c r="G596" s="288"/>
      <c r="H596" s="284">
        <f>SUM(H594:H595)</f>
        <v>22240</v>
      </c>
      <c r="I596" s="283"/>
      <c r="J596" s="280"/>
      <c r="K596" s="289"/>
      <c r="L596" s="285"/>
      <c r="M596" s="284">
        <f>SUM(M594:M595)</f>
        <v>16419.599999999999</v>
      </c>
      <c r="N596" s="284"/>
      <c r="O596" s="286">
        <f>M596+H596</f>
        <v>38659.599999999999</v>
      </c>
      <c r="P596" s="345">
        <f>O596/100</f>
        <v>386.596</v>
      </c>
    </row>
    <row r="597" spans="1:16" ht="13.5">
      <c r="A597" s="339"/>
      <c r="B597" s="315" t="s">
        <v>1458</v>
      </c>
      <c r="C597" s="282" t="s">
        <v>1655</v>
      </c>
      <c r="D597" s="280" t="s">
        <v>172</v>
      </c>
      <c r="E597" s="283" t="s">
        <v>159</v>
      </c>
      <c r="F597" s="289">
        <v>12</v>
      </c>
      <c r="G597" s="285">
        <f>I6</f>
        <v>1000</v>
      </c>
      <c r="H597" s="284">
        <f>F597*G597</f>
        <v>12000</v>
      </c>
      <c r="I597" s="283" t="s">
        <v>161</v>
      </c>
      <c r="J597" s="280" t="s">
        <v>171</v>
      </c>
      <c r="K597" s="289">
        <v>10.76</v>
      </c>
      <c r="L597" s="285">
        <f>I7</f>
        <v>1085</v>
      </c>
      <c r="M597" s="284">
        <f>K597*L597</f>
        <v>11674.6</v>
      </c>
      <c r="N597" s="284"/>
      <c r="O597" s="286"/>
      <c r="P597" s="345"/>
    </row>
    <row r="598" spans="1:16" ht="13.5">
      <c r="A598" s="339"/>
      <c r="B598" s="281"/>
      <c r="C598" s="282"/>
      <c r="D598" s="280"/>
      <c r="E598" s="283" t="s">
        <v>156</v>
      </c>
      <c r="F598" s="289">
        <v>16</v>
      </c>
      <c r="G598" s="285">
        <f>O6</f>
        <v>640</v>
      </c>
      <c r="H598" s="284">
        <f>F598*G598</f>
        <v>10240</v>
      </c>
      <c r="I598" s="283" t="s">
        <v>160</v>
      </c>
      <c r="J598" s="280" t="s">
        <v>79</v>
      </c>
      <c r="K598" s="289">
        <v>1.46</v>
      </c>
      <c r="L598" s="285">
        <f>I8</f>
        <v>7300</v>
      </c>
      <c r="M598" s="284">
        <f>K598*L598</f>
        <v>10658</v>
      </c>
      <c r="N598" s="284"/>
      <c r="O598" s="286"/>
      <c r="P598" s="345"/>
    </row>
    <row r="599" spans="1:16" ht="13.5">
      <c r="A599" s="339"/>
      <c r="B599" s="281"/>
      <c r="C599" s="282"/>
      <c r="D599" s="280"/>
      <c r="E599" s="283"/>
      <c r="F599" s="289"/>
      <c r="G599" s="288"/>
      <c r="H599" s="284">
        <f>SUM(H597:H598)</f>
        <v>22240</v>
      </c>
      <c r="I599" s="283"/>
      <c r="J599" s="280"/>
      <c r="K599" s="289"/>
      <c r="L599" s="285"/>
      <c r="M599" s="284">
        <f>SUM(M597:M598)</f>
        <v>22332.6</v>
      </c>
      <c r="N599" s="284"/>
      <c r="O599" s="286">
        <f>M599+H599</f>
        <v>44572.6</v>
      </c>
      <c r="P599" s="345">
        <f>O599/100</f>
        <v>445.726</v>
      </c>
    </row>
    <row r="600" spans="1:16" ht="13.5">
      <c r="A600" s="339"/>
      <c r="B600" s="281" t="s">
        <v>1459</v>
      </c>
      <c r="C600" s="282" t="s">
        <v>1656</v>
      </c>
      <c r="D600" s="280" t="s">
        <v>172</v>
      </c>
      <c r="E600" s="283" t="s">
        <v>159</v>
      </c>
      <c r="F600" s="289">
        <v>12</v>
      </c>
      <c r="G600" s="285">
        <f>I6</f>
        <v>1000</v>
      </c>
      <c r="H600" s="284">
        <f>F600*G600</f>
        <v>12000</v>
      </c>
      <c r="I600" s="283" t="s">
        <v>161</v>
      </c>
      <c r="J600" s="280" t="s">
        <v>171</v>
      </c>
      <c r="K600" s="289">
        <v>7.64</v>
      </c>
      <c r="L600" s="285">
        <f>I7</f>
        <v>1085</v>
      </c>
      <c r="M600" s="284">
        <f>K600*L600</f>
        <v>8289.4</v>
      </c>
      <c r="N600" s="284"/>
      <c r="O600" s="286"/>
      <c r="P600" s="345"/>
    </row>
    <row r="601" spans="1:16" ht="13.5">
      <c r="A601" s="339"/>
      <c r="B601" s="281"/>
      <c r="C601" s="282"/>
      <c r="D601" s="280"/>
      <c r="E601" s="283" t="s">
        <v>156</v>
      </c>
      <c r="F601" s="289">
        <v>16</v>
      </c>
      <c r="G601" s="285">
        <f>O6</f>
        <v>640</v>
      </c>
      <c r="H601" s="284">
        <f>F601*G601</f>
        <v>10240</v>
      </c>
      <c r="I601" s="283" t="s">
        <v>160</v>
      </c>
      <c r="J601" s="280" t="s">
        <v>79</v>
      </c>
      <c r="K601" s="289">
        <v>1.57</v>
      </c>
      <c r="L601" s="285">
        <f>L7</f>
        <v>3250</v>
      </c>
      <c r="M601" s="284">
        <f>K601*L601</f>
        <v>5102.5</v>
      </c>
      <c r="N601" s="284"/>
      <c r="O601" s="286"/>
      <c r="P601" s="345"/>
    </row>
    <row r="602" spans="1:16" ht="13.5">
      <c r="A602" s="339"/>
      <c r="B602" s="281"/>
      <c r="C602" s="282"/>
      <c r="D602" s="280"/>
      <c r="E602" s="283"/>
      <c r="F602" s="289"/>
      <c r="G602" s="288"/>
      <c r="H602" s="284">
        <f>SUM(H600:H601)</f>
        <v>22240</v>
      </c>
      <c r="I602" s="283"/>
      <c r="J602" s="280"/>
      <c r="K602" s="289"/>
      <c r="L602" s="285"/>
      <c r="M602" s="284">
        <f>SUM(M600:M601)</f>
        <v>13391.9</v>
      </c>
      <c r="N602" s="284"/>
      <c r="O602" s="286">
        <f>M602+H602</f>
        <v>35631.9</v>
      </c>
      <c r="P602" s="345">
        <f>O602/100</f>
        <v>356.31900000000002</v>
      </c>
    </row>
    <row r="603" spans="1:16" ht="13.5">
      <c r="A603" s="339"/>
      <c r="B603" s="315" t="s">
        <v>1459</v>
      </c>
      <c r="C603" s="282" t="s">
        <v>1654</v>
      </c>
      <c r="D603" s="280" t="s">
        <v>172</v>
      </c>
      <c r="E603" s="283" t="s">
        <v>159</v>
      </c>
      <c r="F603" s="289">
        <v>12</v>
      </c>
      <c r="G603" s="285">
        <f>I6</f>
        <v>1000</v>
      </c>
      <c r="H603" s="284">
        <f>F603*G603</f>
        <v>12000</v>
      </c>
      <c r="I603" s="283" t="s">
        <v>161</v>
      </c>
      <c r="J603" s="280" t="s">
        <v>171</v>
      </c>
      <c r="K603" s="289">
        <v>7.64</v>
      </c>
      <c r="L603" s="285">
        <f>I7</f>
        <v>1085</v>
      </c>
      <c r="M603" s="284">
        <f>K603*L603</f>
        <v>8289.4</v>
      </c>
      <c r="N603" s="284"/>
      <c r="O603" s="286"/>
      <c r="P603" s="345"/>
    </row>
    <row r="604" spans="1:16" ht="13.5">
      <c r="A604" s="339"/>
      <c r="B604" s="281"/>
      <c r="C604" s="282"/>
      <c r="D604" s="280"/>
      <c r="E604" s="283" t="s">
        <v>156</v>
      </c>
      <c r="F604" s="289">
        <v>16</v>
      </c>
      <c r="G604" s="285">
        <f>O6</f>
        <v>640</v>
      </c>
      <c r="H604" s="284">
        <f>F604*G604</f>
        <v>10240</v>
      </c>
      <c r="I604" s="283" t="s">
        <v>160</v>
      </c>
      <c r="J604" s="280" t="s">
        <v>79</v>
      </c>
      <c r="K604" s="289">
        <v>1.57</v>
      </c>
      <c r="L604" s="285">
        <f>I8</f>
        <v>7300</v>
      </c>
      <c r="M604" s="284">
        <f>K604*L604</f>
        <v>11461</v>
      </c>
      <c r="N604" s="284"/>
      <c r="O604" s="286"/>
      <c r="P604" s="345"/>
    </row>
    <row r="605" spans="1:16" ht="13.5">
      <c r="A605" s="339"/>
      <c r="B605" s="281"/>
      <c r="C605" s="282"/>
      <c r="D605" s="280"/>
      <c r="E605" s="283"/>
      <c r="F605" s="289"/>
      <c r="G605" s="288"/>
      <c r="H605" s="284">
        <f>SUM(H603:H604)</f>
        <v>22240</v>
      </c>
      <c r="I605" s="283"/>
      <c r="J605" s="280"/>
      <c r="K605" s="289"/>
      <c r="L605" s="285"/>
      <c r="M605" s="284">
        <f>SUM(M603:M604)</f>
        <v>19750.400000000001</v>
      </c>
      <c r="N605" s="284"/>
      <c r="O605" s="286">
        <f>M605+H605</f>
        <v>41990.400000000001</v>
      </c>
      <c r="P605" s="345">
        <f>O605/100</f>
        <v>419.904</v>
      </c>
    </row>
    <row r="606" spans="1:16" ht="13.5">
      <c r="A606" s="339"/>
      <c r="B606" s="280">
        <v>4</v>
      </c>
      <c r="C606" s="317" t="s">
        <v>1534</v>
      </c>
      <c r="D606" s="280"/>
      <c r="E606" s="283"/>
      <c r="F606" s="289"/>
      <c r="G606" s="288"/>
      <c r="H606" s="284"/>
      <c r="I606" s="283"/>
      <c r="J606" s="280"/>
      <c r="K606" s="289"/>
      <c r="L606" s="285"/>
      <c r="M606" s="284"/>
      <c r="N606" s="284"/>
      <c r="O606" s="286"/>
      <c r="P606" s="345"/>
    </row>
    <row r="607" spans="1:16" ht="13.5">
      <c r="A607" s="339"/>
      <c r="B607" s="281" t="s">
        <v>1456</v>
      </c>
      <c r="C607" s="282" t="s">
        <v>1658</v>
      </c>
      <c r="D607" s="280" t="s">
        <v>172</v>
      </c>
      <c r="E607" s="283" t="s">
        <v>159</v>
      </c>
      <c r="F607" s="289">
        <v>14</v>
      </c>
      <c r="G607" s="285">
        <f>I6</f>
        <v>1000</v>
      </c>
      <c r="H607" s="284">
        <f>F607*G607</f>
        <v>14000</v>
      </c>
      <c r="I607" s="283" t="s">
        <v>161</v>
      </c>
      <c r="J607" s="280" t="s">
        <v>171</v>
      </c>
      <c r="K607" s="289">
        <v>19.2</v>
      </c>
      <c r="L607" s="285">
        <f>I7</f>
        <v>1085</v>
      </c>
      <c r="M607" s="284">
        <f>K607*L607</f>
        <v>20832</v>
      </c>
      <c r="N607" s="284"/>
      <c r="O607" s="286"/>
      <c r="P607" s="345"/>
    </row>
    <row r="608" spans="1:16" ht="13.5">
      <c r="A608" s="339"/>
      <c r="B608" s="281"/>
      <c r="C608" s="282"/>
      <c r="D608" s="280"/>
      <c r="E608" s="283" t="s">
        <v>156</v>
      </c>
      <c r="F608" s="289">
        <v>19</v>
      </c>
      <c r="G608" s="285">
        <f>O6</f>
        <v>640</v>
      </c>
      <c r="H608" s="284">
        <f>F608*G608</f>
        <v>12160</v>
      </c>
      <c r="I608" s="283" t="s">
        <v>160</v>
      </c>
      <c r="J608" s="280" t="s">
        <v>79</v>
      </c>
      <c r="K608" s="289">
        <v>1.95</v>
      </c>
      <c r="L608" s="285">
        <f>L7</f>
        <v>3250</v>
      </c>
      <c r="M608" s="284">
        <f>K608*L608</f>
        <v>6337.5</v>
      </c>
      <c r="N608" s="284"/>
      <c r="O608" s="286"/>
      <c r="P608" s="345"/>
    </row>
    <row r="609" spans="1:16" ht="13.5">
      <c r="A609" s="339"/>
      <c r="B609" s="281"/>
      <c r="C609" s="282"/>
      <c r="D609" s="280"/>
      <c r="E609" s="283"/>
      <c r="F609" s="289"/>
      <c r="G609" s="288"/>
      <c r="H609" s="284">
        <f>SUM(H607:H608)</f>
        <v>26160</v>
      </c>
      <c r="I609" s="283"/>
      <c r="J609" s="280"/>
      <c r="K609" s="289"/>
      <c r="L609" s="285"/>
      <c r="M609" s="284">
        <f>SUM(M607:M608)</f>
        <v>27169.5</v>
      </c>
      <c r="N609" s="284"/>
      <c r="O609" s="286">
        <f>M609+H609</f>
        <v>53329.5</v>
      </c>
      <c r="P609" s="345">
        <f>O609/100</f>
        <v>533.29499999999996</v>
      </c>
    </row>
    <row r="610" spans="1:16" ht="13.5">
      <c r="A610" s="339"/>
      <c r="B610" s="315" t="s">
        <v>1456</v>
      </c>
      <c r="C610" s="282" t="s">
        <v>1658</v>
      </c>
      <c r="D610" s="280" t="s">
        <v>172</v>
      </c>
      <c r="E610" s="283" t="s">
        <v>159</v>
      </c>
      <c r="F610" s="289">
        <v>14</v>
      </c>
      <c r="G610" s="285">
        <f>I6</f>
        <v>1000</v>
      </c>
      <c r="H610" s="284">
        <f>F610*G610</f>
        <v>14000</v>
      </c>
      <c r="I610" s="283" t="s">
        <v>161</v>
      </c>
      <c r="J610" s="280" t="s">
        <v>171</v>
      </c>
      <c r="K610" s="289">
        <v>19.2</v>
      </c>
      <c r="L610" s="285">
        <f>I7</f>
        <v>1085</v>
      </c>
      <c r="M610" s="284">
        <f>K610*L610</f>
        <v>20832</v>
      </c>
      <c r="N610" s="284"/>
      <c r="O610" s="286"/>
      <c r="P610" s="345"/>
    </row>
    <row r="611" spans="1:16" ht="13.5">
      <c r="A611" s="339"/>
      <c r="B611" s="281"/>
      <c r="C611" s="282"/>
      <c r="D611" s="280"/>
      <c r="E611" s="283" t="s">
        <v>156</v>
      </c>
      <c r="F611" s="289">
        <v>19</v>
      </c>
      <c r="G611" s="285">
        <f>O6</f>
        <v>640</v>
      </c>
      <c r="H611" s="284">
        <f>F611*G611</f>
        <v>12160</v>
      </c>
      <c r="I611" s="283" t="s">
        <v>160</v>
      </c>
      <c r="J611" s="280" t="s">
        <v>79</v>
      </c>
      <c r="K611" s="289">
        <v>1.95</v>
      </c>
      <c r="L611" s="285">
        <f>I8</f>
        <v>7300</v>
      </c>
      <c r="M611" s="284">
        <f>K611*L611</f>
        <v>14235</v>
      </c>
      <c r="N611" s="284"/>
      <c r="O611" s="286"/>
      <c r="P611" s="345"/>
    </row>
    <row r="612" spans="1:16" ht="13.5">
      <c r="A612" s="339"/>
      <c r="B612" s="281"/>
      <c r="C612" s="282"/>
      <c r="D612" s="280"/>
      <c r="E612" s="283"/>
      <c r="F612" s="289"/>
      <c r="G612" s="288"/>
      <c r="H612" s="284">
        <f>SUM(H610:H611)</f>
        <v>26160</v>
      </c>
      <c r="I612" s="283"/>
      <c r="J612" s="280"/>
      <c r="K612" s="289"/>
      <c r="L612" s="285"/>
      <c r="M612" s="284">
        <f>SUM(M610:M611)</f>
        <v>35067</v>
      </c>
      <c r="N612" s="284"/>
      <c r="O612" s="286">
        <f>M612+H612</f>
        <v>61227</v>
      </c>
      <c r="P612" s="345">
        <f>O612/100</f>
        <v>612.27</v>
      </c>
    </row>
    <row r="613" spans="1:16" ht="13.5">
      <c r="A613" s="339"/>
      <c r="B613" s="281" t="s">
        <v>1457</v>
      </c>
      <c r="C613" s="282" t="s">
        <v>1659</v>
      </c>
      <c r="D613" s="280" t="s">
        <v>172</v>
      </c>
      <c r="E613" s="283" t="s">
        <v>159</v>
      </c>
      <c r="F613" s="289">
        <v>14</v>
      </c>
      <c r="G613" s="285">
        <f>I6</f>
        <v>1000</v>
      </c>
      <c r="H613" s="284">
        <f>F613*G613</f>
        <v>14000</v>
      </c>
      <c r="I613" s="283" t="s">
        <v>161</v>
      </c>
      <c r="J613" s="280" t="s">
        <v>171</v>
      </c>
      <c r="K613" s="289">
        <v>16.2</v>
      </c>
      <c r="L613" s="285">
        <f>I7</f>
        <v>1085</v>
      </c>
      <c r="M613" s="284">
        <f>K613*L613</f>
        <v>17577</v>
      </c>
      <c r="N613" s="284"/>
      <c r="O613" s="286"/>
      <c r="P613" s="345"/>
    </row>
    <row r="614" spans="1:16" ht="13.5">
      <c r="A614" s="339"/>
      <c r="B614" s="281"/>
      <c r="C614" s="282"/>
      <c r="D614" s="280"/>
      <c r="E614" s="283" t="s">
        <v>156</v>
      </c>
      <c r="F614" s="289">
        <v>19</v>
      </c>
      <c r="G614" s="285">
        <f>O6</f>
        <v>640</v>
      </c>
      <c r="H614" s="284">
        <f>F614*G614</f>
        <v>12160</v>
      </c>
      <c r="I614" s="283" t="s">
        <v>160</v>
      </c>
      <c r="J614" s="280" t="s">
        <v>79</v>
      </c>
      <c r="K614" s="289">
        <v>2.2000000000000002</v>
      </c>
      <c r="L614" s="285">
        <f>L7</f>
        <v>3250</v>
      </c>
      <c r="M614" s="284">
        <f>K614*L614</f>
        <v>7150.0000000000009</v>
      </c>
      <c r="N614" s="284"/>
      <c r="O614" s="286"/>
      <c r="P614" s="345"/>
    </row>
    <row r="615" spans="1:16" ht="13.5">
      <c r="A615" s="339"/>
      <c r="B615" s="281"/>
      <c r="C615" s="282"/>
      <c r="D615" s="280"/>
      <c r="E615" s="283"/>
      <c r="F615" s="289"/>
      <c r="G615" s="288"/>
      <c r="H615" s="284">
        <f>SUM(H613:H614)</f>
        <v>26160</v>
      </c>
      <c r="I615" s="283"/>
      <c r="J615" s="280"/>
      <c r="K615" s="289"/>
      <c r="L615" s="285"/>
      <c r="M615" s="284">
        <f>SUM(M613:M614)</f>
        <v>24727</v>
      </c>
      <c r="N615" s="284"/>
      <c r="O615" s="286">
        <f>M615+H615</f>
        <v>50887</v>
      </c>
      <c r="P615" s="345">
        <f>O615/100</f>
        <v>508.87</v>
      </c>
    </row>
    <row r="616" spans="1:16" ht="13.5">
      <c r="A616" s="339"/>
      <c r="B616" s="315" t="s">
        <v>1457</v>
      </c>
      <c r="C616" s="282" t="s">
        <v>1659</v>
      </c>
      <c r="D616" s="280" t="s">
        <v>172</v>
      </c>
      <c r="E616" s="283" t="s">
        <v>159</v>
      </c>
      <c r="F616" s="289">
        <v>14</v>
      </c>
      <c r="G616" s="285">
        <f>I6</f>
        <v>1000</v>
      </c>
      <c r="H616" s="284">
        <f>F616*G616</f>
        <v>14000</v>
      </c>
      <c r="I616" s="283" t="s">
        <v>161</v>
      </c>
      <c r="J616" s="280" t="s">
        <v>171</v>
      </c>
      <c r="K616" s="289">
        <v>16.2</v>
      </c>
      <c r="L616" s="285">
        <f>I7</f>
        <v>1085</v>
      </c>
      <c r="M616" s="284">
        <f>K616*L616</f>
        <v>17577</v>
      </c>
      <c r="N616" s="284"/>
      <c r="O616" s="286"/>
      <c r="P616" s="345"/>
    </row>
    <row r="617" spans="1:16" ht="13.5">
      <c r="A617" s="339"/>
      <c r="B617" s="281"/>
      <c r="C617" s="282"/>
      <c r="D617" s="280"/>
      <c r="E617" s="283" t="s">
        <v>156</v>
      </c>
      <c r="F617" s="289">
        <v>19</v>
      </c>
      <c r="G617" s="285">
        <f>O6</f>
        <v>640</v>
      </c>
      <c r="H617" s="284">
        <f>F617*G617</f>
        <v>12160</v>
      </c>
      <c r="I617" s="283" t="s">
        <v>160</v>
      </c>
      <c r="J617" s="280" t="s">
        <v>79</v>
      </c>
      <c r="K617" s="289">
        <v>2.2000000000000002</v>
      </c>
      <c r="L617" s="285">
        <f>I8</f>
        <v>7300</v>
      </c>
      <c r="M617" s="284">
        <f>K617*L617</f>
        <v>16060.000000000002</v>
      </c>
      <c r="N617" s="284"/>
      <c r="O617" s="286"/>
      <c r="P617" s="345"/>
    </row>
    <row r="618" spans="1:16" ht="13.5">
      <c r="A618" s="339"/>
      <c r="B618" s="281"/>
      <c r="C618" s="282"/>
      <c r="D618" s="280"/>
      <c r="E618" s="283"/>
      <c r="F618" s="289"/>
      <c r="G618" s="288"/>
      <c r="H618" s="284">
        <f>SUM(H616:H617)</f>
        <v>26160</v>
      </c>
      <c r="I618" s="283"/>
      <c r="J618" s="280"/>
      <c r="K618" s="289"/>
      <c r="L618" s="285"/>
      <c r="M618" s="284">
        <f>SUM(M616:M617)</f>
        <v>33637</v>
      </c>
      <c r="N618" s="284"/>
      <c r="O618" s="286">
        <f>M618+H618</f>
        <v>59797</v>
      </c>
      <c r="P618" s="345">
        <f>O618/100</f>
        <v>597.97</v>
      </c>
    </row>
    <row r="619" spans="1:16" ht="13.5">
      <c r="A619" s="339"/>
      <c r="B619" s="281" t="s">
        <v>1458</v>
      </c>
      <c r="C619" s="282" t="s">
        <v>1660</v>
      </c>
      <c r="D619" s="280" t="s">
        <v>172</v>
      </c>
      <c r="E619" s="283" t="s">
        <v>159</v>
      </c>
      <c r="F619" s="289">
        <v>14</v>
      </c>
      <c r="G619" s="285">
        <f>I6</f>
        <v>1000</v>
      </c>
      <c r="H619" s="284">
        <f>F619*G619</f>
        <v>14000</v>
      </c>
      <c r="I619" s="283" t="s">
        <v>161</v>
      </c>
      <c r="J619" s="280" t="s">
        <v>171</v>
      </c>
      <c r="K619" s="289">
        <v>11.4</v>
      </c>
      <c r="L619" s="285">
        <f>I7</f>
        <v>1085</v>
      </c>
      <c r="M619" s="284">
        <f>K619*L619</f>
        <v>12369</v>
      </c>
      <c r="N619" s="284"/>
      <c r="O619" s="286"/>
      <c r="P619" s="345"/>
    </row>
    <row r="620" spans="1:16" ht="13.5">
      <c r="A620" s="339"/>
      <c r="B620" s="281"/>
      <c r="C620" s="282"/>
      <c r="D620" s="280"/>
      <c r="E620" s="283" t="s">
        <v>156</v>
      </c>
      <c r="F620" s="289">
        <v>19</v>
      </c>
      <c r="G620" s="285">
        <f>O6</f>
        <v>640</v>
      </c>
      <c r="H620" s="284">
        <f>F620*G620</f>
        <v>12160</v>
      </c>
      <c r="I620" s="283" t="s">
        <v>160</v>
      </c>
      <c r="J620" s="280" t="s">
        <v>79</v>
      </c>
      <c r="K620" s="289">
        <v>2.35</v>
      </c>
      <c r="L620" s="285">
        <f>L7</f>
        <v>3250</v>
      </c>
      <c r="M620" s="284">
        <f>K620*L620</f>
        <v>7637.5</v>
      </c>
      <c r="N620" s="284"/>
      <c r="O620" s="286"/>
      <c r="P620" s="345"/>
    </row>
    <row r="621" spans="1:16" ht="13.5">
      <c r="A621" s="339"/>
      <c r="B621" s="281"/>
      <c r="C621" s="282"/>
      <c r="D621" s="280"/>
      <c r="E621" s="283"/>
      <c r="F621" s="289"/>
      <c r="G621" s="288"/>
      <c r="H621" s="284">
        <f>SUM(H619:H620)</f>
        <v>26160</v>
      </c>
      <c r="I621" s="283"/>
      <c r="J621" s="280"/>
      <c r="K621" s="289"/>
      <c r="L621" s="285"/>
      <c r="M621" s="284">
        <f>SUM(M619:M620)</f>
        <v>20006.5</v>
      </c>
      <c r="N621" s="284"/>
      <c r="O621" s="286">
        <f>M621+H621</f>
        <v>46166.5</v>
      </c>
      <c r="P621" s="345">
        <f>O621/100</f>
        <v>461.66500000000002</v>
      </c>
    </row>
    <row r="622" spans="1:16" ht="13.5">
      <c r="A622" s="339"/>
      <c r="B622" s="315" t="s">
        <v>1458</v>
      </c>
      <c r="C622" s="282" t="s">
        <v>1660</v>
      </c>
      <c r="D622" s="280" t="s">
        <v>172</v>
      </c>
      <c r="E622" s="283" t="s">
        <v>159</v>
      </c>
      <c r="F622" s="289">
        <v>14</v>
      </c>
      <c r="G622" s="285">
        <f>I6</f>
        <v>1000</v>
      </c>
      <c r="H622" s="284">
        <f>F622*G622</f>
        <v>14000</v>
      </c>
      <c r="I622" s="283" t="s">
        <v>161</v>
      </c>
      <c r="J622" s="280" t="s">
        <v>171</v>
      </c>
      <c r="K622" s="289">
        <v>11.4</v>
      </c>
      <c r="L622" s="285">
        <f>I7</f>
        <v>1085</v>
      </c>
      <c r="M622" s="284">
        <f>K622*L622</f>
        <v>12369</v>
      </c>
      <c r="N622" s="284"/>
      <c r="O622" s="286"/>
      <c r="P622" s="345"/>
    </row>
    <row r="623" spans="1:16" ht="13.5">
      <c r="A623" s="339"/>
      <c r="B623" s="281"/>
      <c r="C623" s="282"/>
      <c r="D623" s="280"/>
      <c r="E623" s="283" t="s">
        <v>156</v>
      </c>
      <c r="F623" s="289">
        <v>19</v>
      </c>
      <c r="G623" s="285">
        <f>O6</f>
        <v>640</v>
      </c>
      <c r="H623" s="284">
        <f>F623*G623</f>
        <v>12160</v>
      </c>
      <c r="I623" s="283" t="s">
        <v>160</v>
      </c>
      <c r="J623" s="280" t="s">
        <v>79</v>
      </c>
      <c r="K623" s="289">
        <v>2.35</v>
      </c>
      <c r="L623" s="285">
        <f>I8</f>
        <v>7300</v>
      </c>
      <c r="M623" s="284">
        <f>K623*L623</f>
        <v>17155</v>
      </c>
      <c r="N623" s="284"/>
      <c r="O623" s="286"/>
      <c r="P623" s="345"/>
    </row>
    <row r="624" spans="1:16" ht="13.5">
      <c r="A624" s="339"/>
      <c r="B624" s="281"/>
      <c r="C624" s="282"/>
      <c r="D624" s="280"/>
      <c r="E624" s="283"/>
      <c r="F624" s="289"/>
      <c r="G624" s="288"/>
      <c r="H624" s="284">
        <f>SUM(H622:H623)</f>
        <v>26160</v>
      </c>
      <c r="I624" s="283"/>
      <c r="J624" s="280"/>
      <c r="K624" s="289"/>
      <c r="L624" s="285"/>
      <c r="M624" s="284">
        <f>SUM(M622:M623)</f>
        <v>29524</v>
      </c>
      <c r="N624" s="284"/>
      <c r="O624" s="286">
        <f>M624+H624</f>
        <v>55684</v>
      </c>
      <c r="P624" s="345">
        <f>O624/100</f>
        <v>556.84</v>
      </c>
    </row>
    <row r="625" spans="1:16" ht="13.5">
      <c r="A625" s="339"/>
      <c r="B625" s="281">
        <v>5</v>
      </c>
      <c r="C625" s="282" t="s">
        <v>1661</v>
      </c>
      <c r="D625" s="280" t="s">
        <v>172</v>
      </c>
      <c r="E625" s="283" t="s">
        <v>159</v>
      </c>
      <c r="F625" s="289">
        <v>20</v>
      </c>
      <c r="G625" s="285">
        <f>I6</f>
        <v>1000</v>
      </c>
      <c r="H625" s="284">
        <f>F625*G625</f>
        <v>20000</v>
      </c>
      <c r="I625" s="283" t="s">
        <v>164</v>
      </c>
      <c r="J625" s="280" t="s">
        <v>79</v>
      </c>
      <c r="K625" s="289">
        <v>3</v>
      </c>
      <c r="L625" s="285">
        <f>Output_1!D31</f>
        <v>113.2</v>
      </c>
      <c r="M625" s="284">
        <f>K625*L625</f>
        <v>339.6</v>
      </c>
      <c r="N625" s="284"/>
      <c r="O625" s="286"/>
      <c r="P625" s="345"/>
    </row>
    <row r="626" spans="1:16" ht="13.5">
      <c r="A626" s="339"/>
      <c r="B626" s="281"/>
      <c r="C626" s="282"/>
      <c r="D626" s="280"/>
      <c r="E626" s="283" t="s">
        <v>156</v>
      </c>
      <c r="F626" s="289">
        <v>25</v>
      </c>
      <c r="G626" s="285">
        <f>O6</f>
        <v>640</v>
      </c>
      <c r="H626" s="284">
        <f>F626*G626</f>
        <v>16000</v>
      </c>
      <c r="I626" s="283" t="s">
        <v>173</v>
      </c>
      <c r="J626" s="280" t="s">
        <v>85</v>
      </c>
      <c r="K626" s="289">
        <v>100</v>
      </c>
      <c r="L626" s="285">
        <f>'Bhume Rate 078-79'!H46</f>
        <v>6</v>
      </c>
      <c r="M626" s="284">
        <f>K626*L626</f>
        <v>600</v>
      </c>
      <c r="N626" s="284"/>
      <c r="O626" s="286"/>
      <c r="P626" s="345"/>
    </row>
    <row r="627" spans="1:16" ht="13.5">
      <c r="A627" s="339"/>
      <c r="B627" s="281"/>
      <c r="C627" s="282"/>
      <c r="D627" s="280"/>
      <c r="E627" s="283"/>
      <c r="F627" s="289"/>
      <c r="G627" s="288"/>
      <c r="H627" s="284"/>
      <c r="I627" s="283" t="s">
        <v>86</v>
      </c>
      <c r="J627" s="280" t="s">
        <v>85</v>
      </c>
      <c r="K627" s="289">
        <v>120</v>
      </c>
      <c r="L627" s="285">
        <f>'Bhume Rate 078-79'!H45</f>
        <v>4</v>
      </c>
      <c r="M627" s="284">
        <f>K627*L627</f>
        <v>480</v>
      </c>
      <c r="N627" s="284"/>
      <c r="O627" s="286"/>
      <c r="P627" s="345"/>
    </row>
    <row r="628" spans="1:16" ht="13.5">
      <c r="A628" s="339"/>
      <c r="B628" s="281"/>
      <c r="C628" s="282"/>
      <c r="D628" s="280"/>
      <c r="E628" s="283"/>
      <c r="F628" s="289"/>
      <c r="G628" s="288"/>
      <c r="H628" s="284">
        <f>SUM(H625:H627)</f>
        <v>36000</v>
      </c>
      <c r="I628" s="283"/>
      <c r="J628" s="280"/>
      <c r="K628" s="289"/>
      <c r="L628" s="285"/>
      <c r="M628" s="284">
        <f>SUM(M625:M627)</f>
        <v>1419.6</v>
      </c>
      <c r="N628" s="284"/>
      <c r="O628" s="286">
        <f>H628+M628</f>
        <v>37419.599999999999</v>
      </c>
      <c r="P628" s="345">
        <f>O628/100</f>
        <v>374.19599999999997</v>
      </c>
    </row>
    <row r="629" spans="1:16" ht="13.5">
      <c r="A629" s="342">
        <v>13</v>
      </c>
      <c r="B629" s="539" t="s">
        <v>1535</v>
      </c>
      <c r="C629" s="539"/>
      <c r="D629" s="539"/>
      <c r="E629" s="539"/>
      <c r="F629" s="289"/>
      <c r="G629" s="288"/>
      <c r="H629" s="284"/>
      <c r="I629" s="283"/>
      <c r="J629" s="280"/>
      <c r="K629" s="289"/>
      <c r="L629" s="285"/>
      <c r="M629" s="284"/>
      <c r="N629" s="284"/>
      <c r="O629" s="286"/>
      <c r="P629" s="345"/>
    </row>
    <row r="630" spans="1:16" ht="13.5">
      <c r="A630" s="342"/>
      <c r="B630" s="280">
        <v>1</v>
      </c>
      <c r="C630" s="317" t="s">
        <v>1536</v>
      </c>
      <c r="D630" s="493"/>
      <c r="E630" s="493"/>
      <c r="F630" s="289"/>
      <c r="G630" s="288"/>
      <c r="H630" s="284"/>
      <c r="I630" s="283"/>
      <c r="J630" s="280"/>
      <c r="K630" s="289"/>
      <c r="L630" s="285"/>
      <c r="M630" s="284"/>
      <c r="N630" s="284"/>
      <c r="O630" s="286"/>
      <c r="P630" s="345"/>
    </row>
    <row r="631" spans="1:16" ht="13.5">
      <c r="A631" s="339"/>
      <c r="B631" s="281" t="s">
        <v>1456</v>
      </c>
      <c r="C631" s="282" t="s">
        <v>1662</v>
      </c>
      <c r="D631" s="280" t="s">
        <v>172</v>
      </c>
      <c r="E631" s="283" t="s">
        <v>159</v>
      </c>
      <c r="F631" s="289">
        <v>0.8</v>
      </c>
      <c r="G631" s="285">
        <f>I6</f>
        <v>1000</v>
      </c>
      <c r="H631" s="284">
        <f>F631*G631</f>
        <v>800</v>
      </c>
      <c r="I631" s="283" t="s">
        <v>131</v>
      </c>
      <c r="J631" s="280" t="s">
        <v>85</v>
      </c>
      <c r="K631" s="289">
        <v>12</v>
      </c>
      <c r="L631" s="285">
        <f>Output_2!I23</f>
        <v>38.94</v>
      </c>
      <c r="M631" s="284">
        <f>K631*L631</f>
        <v>467.28</v>
      </c>
      <c r="N631" s="284"/>
      <c r="O631" s="286"/>
      <c r="P631" s="345"/>
    </row>
    <row r="632" spans="1:16" ht="13.5">
      <c r="A632" s="339"/>
      <c r="B632" s="281"/>
      <c r="C632" s="282"/>
      <c r="D632" s="280"/>
      <c r="E632" s="283" t="s">
        <v>156</v>
      </c>
      <c r="F632" s="289">
        <v>0.7</v>
      </c>
      <c r="G632" s="285">
        <f>O6</f>
        <v>640</v>
      </c>
      <c r="H632" s="284">
        <f>F632*G632</f>
        <v>448</v>
      </c>
      <c r="I632" s="283" t="s">
        <v>677</v>
      </c>
      <c r="J632" s="280" t="s">
        <v>85</v>
      </c>
      <c r="K632" s="289">
        <v>0.48</v>
      </c>
      <c r="L632" s="285">
        <f>Output_2!I24</f>
        <v>156.94</v>
      </c>
      <c r="M632" s="284">
        <f>K632*L632</f>
        <v>75.331199999999995</v>
      </c>
      <c r="N632" s="284"/>
      <c r="O632" s="286"/>
      <c r="P632" s="345"/>
    </row>
    <row r="633" spans="1:16" ht="13.5">
      <c r="A633" s="339"/>
      <c r="B633" s="281"/>
      <c r="C633" s="282"/>
      <c r="D633" s="280"/>
      <c r="E633" s="283"/>
      <c r="F633" s="289"/>
      <c r="G633" s="288"/>
      <c r="H633" s="284">
        <f>SUM(H631:H632)</f>
        <v>1248</v>
      </c>
      <c r="I633" s="283"/>
      <c r="J633" s="280"/>
      <c r="K633" s="289"/>
      <c r="L633" s="285"/>
      <c r="M633" s="284">
        <f>SUM(M631:M632)</f>
        <v>542.61119999999994</v>
      </c>
      <c r="N633" s="284"/>
      <c r="O633" s="286">
        <f>H633+M633</f>
        <v>1790.6111999999998</v>
      </c>
      <c r="P633" s="345">
        <f>O633/100</f>
        <v>17.906111999999997</v>
      </c>
    </row>
    <row r="634" spans="1:16" ht="13.5">
      <c r="A634" s="339"/>
      <c r="B634" s="281"/>
      <c r="C634" s="282"/>
      <c r="D634" s="280"/>
      <c r="E634" s="283"/>
      <c r="F634" s="289"/>
      <c r="G634" s="288"/>
      <c r="H634" s="284"/>
      <c r="I634" s="283"/>
      <c r="J634" s="280"/>
      <c r="K634" s="289"/>
      <c r="L634" s="285"/>
      <c r="M634" s="284"/>
      <c r="N634" s="284"/>
      <c r="O634" s="286"/>
      <c r="P634" s="345"/>
    </row>
    <row r="635" spans="1:16" ht="13.5">
      <c r="A635" s="339"/>
      <c r="B635" s="281" t="s">
        <v>1457</v>
      </c>
      <c r="C635" s="282" t="s">
        <v>1663</v>
      </c>
      <c r="D635" s="280" t="s">
        <v>172</v>
      </c>
      <c r="E635" s="283" t="s">
        <v>159</v>
      </c>
      <c r="F635" s="289">
        <v>1.5</v>
      </c>
      <c r="G635" s="285">
        <f>I6</f>
        <v>1000</v>
      </c>
      <c r="H635" s="284">
        <f>F635*G635</f>
        <v>1500</v>
      </c>
      <c r="I635" s="283" t="s">
        <v>131</v>
      </c>
      <c r="J635" s="280" t="s">
        <v>85</v>
      </c>
      <c r="K635" s="289">
        <v>22</v>
      </c>
      <c r="L635" s="285">
        <f>Output_2!I23</f>
        <v>38.94</v>
      </c>
      <c r="M635" s="284">
        <f>K635*L635</f>
        <v>856.68</v>
      </c>
      <c r="N635" s="284"/>
      <c r="O635" s="286"/>
      <c r="P635" s="345"/>
    </row>
    <row r="636" spans="1:16" ht="13.5">
      <c r="A636" s="339"/>
      <c r="B636" s="281"/>
      <c r="C636" s="282"/>
      <c r="D636" s="280"/>
      <c r="E636" s="283" t="s">
        <v>156</v>
      </c>
      <c r="F636" s="289">
        <v>1.1000000000000001</v>
      </c>
      <c r="G636" s="285">
        <f>O6</f>
        <v>640</v>
      </c>
      <c r="H636" s="284">
        <f>F636*G636</f>
        <v>704</v>
      </c>
      <c r="I636" s="283" t="s">
        <v>677</v>
      </c>
      <c r="J636" s="280" t="s">
        <v>85</v>
      </c>
      <c r="K636" s="289">
        <v>0.88</v>
      </c>
      <c r="L636" s="285">
        <f>Output_2!I24</f>
        <v>156.94</v>
      </c>
      <c r="M636" s="284">
        <f>K636*L636</f>
        <v>138.10720000000001</v>
      </c>
      <c r="N636" s="284"/>
      <c r="O636" s="286"/>
      <c r="P636" s="345"/>
    </row>
    <row r="637" spans="1:16" ht="13.5">
      <c r="A637" s="339"/>
      <c r="B637" s="281"/>
      <c r="C637" s="282"/>
      <c r="D637" s="280"/>
      <c r="E637" s="283"/>
      <c r="F637" s="289"/>
      <c r="G637" s="288"/>
      <c r="H637" s="284">
        <f>SUM(H635:H636)</f>
        <v>2204</v>
      </c>
      <c r="I637" s="283"/>
      <c r="J637" s="280"/>
      <c r="K637" s="289"/>
      <c r="L637" s="285"/>
      <c r="M637" s="284">
        <f>SUM(M635:M636)</f>
        <v>994.78719999999998</v>
      </c>
      <c r="N637" s="284"/>
      <c r="O637" s="286">
        <f>H637+M637</f>
        <v>3198.7871999999998</v>
      </c>
      <c r="P637" s="345">
        <f>O637/100</f>
        <v>31.987871999999996</v>
      </c>
    </row>
    <row r="638" spans="1:16" ht="13.5">
      <c r="A638" s="339"/>
      <c r="B638" s="281" t="s">
        <v>1458</v>
      </c>
      <c r="C638" s="282" t="s">
        <v>1664</v>
      </c>
      <c r="D638" s="280" t="s">
        <v>172</v>
      </c>
      <c r="E638" s="283" t="s">
        <v>159</v>
      </c>
      <c r="F638" s="289">
        <v>3</v>
      </c>
      <c r="G638" s="285">
        <f>I6</f>
        <v>1000</v>
      </c>
      <c r="H638" s="284">
        <f>F638*G638</f>
        <v>3000</v>
      </c>
      <c r="I638" s="283" t="s">
        <v>131</v>
      </c>
      <c r="J638" s="280" t="s">
        <v>85</v>
      </c>
      <c r="K638" s="289">
        <v>32</v>
      </c>
      <c r="L638" s="285">
        <f>Output_2!I23</f>
        <v>38.94</v>
      </c>
      <c r="M638" s="284">
        <f>K638*L638</f>
        <v>1246.08</v>
      </c>
      <c r="N638" s="284"/>
      <c r="O638" s="286"/>
      <c r="P638" s="345"/>
    </row>
    <row r="639" spans="1:16" ht="13.5">
      <c r="A639" s="339"/>
      <c r="B639" s="281"/>
      <c r="C639" s="282"/>
      <c r="D639" s="280"/>
      <c r="E639" s="283" t="s">
        <v>156</v>
      </c>
      <c r="F639" s="289">
        <v>2.7</v>
      </c>
      <c r="G639" s="285">
        <f>O6</f>
        <v>640</v>
      </c>
      <c r="H639" s="284">
        <f>F639*G639</f>
        <v>1728</v>
      </c>
      <c r="I639" s="283" t="s">
        <v>677</v>
      </c>
      <c r="J639" s="280" t="s">
        <v>85</v>
      </c>
      <c r="K639" s="289">
        <v>1.28</v>
      </c>
      <c r="L639" s="285">
        <f>Output_2!I24</f>
        <v>156.94</v>
      </c>
      <c r="M639" s="284">
        <f>K639*L639</f>
        <v>200.88319999999999</v>
      </c>
      <c r="N639" s="284"/>
      <c r="O639" s="286"/>
      <c r="P639" s="345"/>
    </row>
    <row r="640" spans="1:16" ht="13.5">
      <c r="A640" s="339"/>
      <c r="B640" s="281"/>
      <c r="C640" s="282"/>
      <c r="D640" s="280"/>
      <c r="E640" s="283"/>
      <c r="F640" s="289"/>
      <c r="G640" s="288"/>
      <c r="H640" s="284">
        <f>SUM(H638:H639)</f>
        <v>4728</v>
      </c>
      <c r="I640" s="283"/>
      <c r="J640" s="280"/>
      <c r="K640" s="289"/>
      <c r="L640" s="285"/>
      <c r="M640" s="284">
        <f>SUM(M638:M639)</f>
        <v>1446.9631999999999</v>
      </c>
      <c r="N640" s="284"/>
      <c r="O640" s="286">
        <f>H640+M640</f>
        <v>6174.9632000000001</v>
      </c>
      <c r="P640" s="345">
        <f>O640/100</f>
        <v>61.749631999999998</v>
      </c>
    </row>
    <row r="641" spans="1:16" ht="13.5">
      <c r="A641" s="339"/>
      <c r="B641" s="280">
        <v>1</v>
      </c>
      <c r="C641" s="317" t="s">
        <v>1537</v>
      </c>
      <c r="D641" s="280"/>
      <c r="E641" s="283"/>
      <c r="F641" s="289"/>
      <c r="G641" s="288"/>
      <c r="H641" s="284"/>
      <c r="I641" s="283"/>
      <c r="J641" s="280"/>
      <c r="K641" s="289"/>
      <c r="L641" s="285"/>
      <c r="M641" s="284"/>
      <c r="N641" s="284"/>
      <c r="O641" s="286"/>
      <c r="P641" s="345"/>
    </row>
    <row r="642" spans="1:16" ht="13.5">
      <c r="A642" s="339"/>
      <c r="B642" s="281" t="s">
        <v>1456</v>
      </c>
      <c r="C642" s="282" t="s">
        <v>1662</v>
      </c>
      <c r="D642" s="280" t="s">
        <v>172</v>
      </c>
      <c r="E642" s="283" t="s">
        <v>159</v>
      </c>
      <c r="F642" s="289">
        <v>0.8</v>
      </c>
      <c r="G642" s="285">
        <f>I6</f>
        <v>1000</v>
      </c>
      <c r="H642" s="284">
        <f>F642*G642</f>
        <v>800</v>
      </c>
      <c r="I642" s="283" t="s">
        <v>413</v>
      </c>
      <c r="J642" s="280" t="s">
        <v>85</v>
      </c>
      <c r="K642" s="289">
        <v>12</v>
      </c>
      <c r="L642" s="285">
        <f>Output_2!I17</f>
        <v>77.94</v>
      </c>
      <c r="M642" s="284">
        <f>K642*L642</f>
        <v>935.28</v>
      </c>
      <c r="N642" s="284"/>
      <c r="O642" s="286"/>
      <c r="P642" s="345"/>
    </row>
    <row r="643" spans="1:16" ht="13.5">
      <c r="A643" s="339"/>
      <c r="B643" s="281"/>
      <c r="C643" s="282"/>
      <c r="D643" s="280"/>
      <c r="E643" s="283" t="s">
        <v>156</v>
      </c>
      <c r="F643" s="289">
        <v>0.7</v>
      </c>
      <c r="G643" s="285">
        <f>O6</f>
        <v>640</v>
      </c>
      <c r="H643" s="284">
        <f>F643*G643</f>
        <v>448</v>
      </c>
      <c r="I643" s="283" t="s">
        <v>677</v>
      </c>
      <c r="J643" s="280" t="s">
        <v>85</v>
      </c>
      <c r="K643" s="289">
        <v>0.48</v>
      </c>
      <c r="L643" s="285">
        <f>Output_2!I24</f>
        <v>156.94</v>
      </c>
      <c r="M643" s="284">
        <f>K643*L643</f>
        <v>75.331199999999995</v>
      </c>
      <c r="N643" s="284"/>
      <c r="O643" s="286"/>
      <c r="P643" s="345"/>
    </row>
    <row r="644" spans="1:16" ht="13.5">
      <c r="A644" s="339"/>
      <c r="B644" s="281"/>
      <c r="C644" s="282"/>
      <c r="D644" s="280"/>
      <c r="E644" s="283"/>
      <c r="F644" s="289"/>
      <c r="G644" s="288"/>
      <c r="H644" s="284">
        <f>SUM(H642:H643)</f>
        <v>1248</v>
      </c>
      <c r="I644" s="283"/>
      <c r="J644" s="280"/>
      <c r="K644" s="289"/>
      <c r="L644" s="285"/>
      <c r="M644" s="284">
        <f>SUM(M642:M643)</f>
        <v>1010.6111999999999</v>
      </c>
      <c r="N644" s="284"/>
      <c r="O644" s="286">
        <f>H644+M644</f>
        <v>2258.6111999999998</v>
      </c>
      <c r="P644" s="345">
        <f>O644/100</f>
        <v>22.586112</v>
      </c>
    </row>
    <row r="645" spans="1:16" ht="13.5">
      <c r="A645" s="339"/>
      <c r="B645" s="281" t="s">
        <v>1457</v>
      </c>
      <c r="C645" s="282" t="s">
        <v>1665</v>
      </c>
      <c r="D645" s="280" t="s">
        <v>172</v>
      </c>
      <c r="E645" s="283" t="s">
        <v>159</v>
      </c>
      <c r="F645" s="289">
        <v>0.8</v>
      </c>
      <c r="G645" s="285">
        <f>I6</f>
        <v>1000</v>
      </c>
      <c r="H645" s="284">
        <f>F645*G645</f>
        <v>800</v>
      </c>
      <c r="I645" s="283" t="s">
        <v>413</v>
      </c>
      <c r="J645" s="280" t="s">
        <v>85</v>
      </c>
      <c r="K645" s="289">
        <v>22</v>
      </c>
      <c r="L645" s="285">
        <f>Output_2!I17</f>
        <v>77.94</v>
      </c>
      <c r="M645" s="284">
        <f>K645*L645</f>
        <v>1714.6799999999998</v>
      </c>
      <c r="N645" s="284"/>
      <c r="O645" s="286"/>
      <c r="P645" s="345"/>
    </row>
    <row r="646" spans="1:16" ht="13.5">
      <c r="A646" s="339"/>
      <c r="B646" s="281"/>
      <c r="C646" s="282"/>
      <c r="D646" s="280"/>
      <c r="E646" s="283" t="s">
        <v>156</v>
      </c>
      <c r="F646" s="289">
        <v>0.7</v>
      </c>
      <c r="G646" s="285">
        <f>O6</f>
        <v>640</v>
      </c>
      <c r="H646" s="284">
        <f>F646*G646</f>
        <v>448</v>
      </c>
      <c r="I646" s="283" t="s">
        <v>677</v>
      </c>
      <c r="J646" s="280" t="s">
        <v>85</v>
      </c>
      <c r="K646" s="289">
        <v>0.88</v>
      </c>
      <c r="L646" s="285">
        <f>Output_2!I24</f>
        <v>156.94</v>
      </c>
      <c r="M646" s="284">
        <f>K646*L646</f>
        <v>138.10720000000001</v>
      </c>
      <c r="N646" s="284"/>
      <c r="O646" s="286"/>
      <c r="P646" s="345"/>
    </row>
    <row r="647" spans="1:16" ht="13.5">
      <c r="A647" s="339"/>
      <c r="B647" s="281"/>
      <c r="C647" s="282"/>
      <c r="D647" s="280"/>
      <c r="E647" s="283"/>
      <c r="F647" s="289"/>
      <c r="G647" s="288"/>
      <c r="H647" s="284">
        <f>SUM(H645:H646)</f>
        <v>1248</v>
      </c>
      <c r="I647" s="283"/>
      <c r="J647" s="280"/>
      <c r="K647" s="289"/>
      <c r="L647" s="285"/>
      <c r="M647" s="284">
        <f>SUM(M645:M646)</f>
        <v>1852.7871999999998</v>
      </c>
      <c r="N647" s="284"/>
      <c r="O647" s="286">
        <f>H647+M647</f>
        <v>3100.7871999999998</v>
      </c>
      <c r="P647" s="345">
        <f>O647/100</f>
        <v>31.007871999999999</v>
      </c>
    </row>
    <row r="648" spans="1:16" ht="13.5">
      <c r="A648" s="339"/>
      <c r="B648" s="281" t="s">
        <v>1458</v>
      </c>
      <c r="C648" s="282" t="s">
        <v>1666</v>
      </c>
      <c r="D648" s="280" t="s">
        <v>172</v>
      </c>
      <c r="E648" s="283" t="s">
        <v>159</v>
      </c>
      <c r="F648" s="289">
        <v>0.8</v>
      </c>
      <c r="G648" s="285">
        <f>I6</f>
        <v>1000</v>
      </c>
      <c r="H648" s="284">
        <f>F648*G648</f>
        <v>800</v>
      </c>
      <c r="I648" s="283" t="s">
        <v>413</v>
      </c>
      <c r="J648" s="280" t="s">
        <v>85</v>
      </c>
      <c r="K648" s="289">
        <v>32</v>
      </c>
      <c r="L648" s="285">
        <f>Output_2!I17</f>
        <v>77.94</v>
      </c>
      <c r="M648" s="284">
        <f>K648*L648</f>
        <v>2494.08</v>
      </c>
      <c r="N648" s="284"/>
      <c r="O648" s="286"/>
      <c r="P648" s="345"/>
    </row>
    <row r="649" spans="1:16" ht="13.5">
      <c r="A649" s="339"/>
      <c r="B649" s="281"/>
      <c r="C649" s="282"/>
      <c r="D649" s="280"/>
      <c r="E649" s="283" t="s">
        <v>156</v>
      </c>
      <c r="F649" s="289">
        <v>0.7</v>
      </c>
      <c r="G649" s="285">
        <f>O6</f>
        <v>640</v>
      </c>
      <c r="H649" s="284">
        <f>F649*G649</f>
        <v>448</v>
      </c>
      <c r="I649" s="283" t="s">
        <v>677</v>
      </c>
      <c r="J649" s="280" t="s">
        <v>85</v>
      </c>
      <c r="K649" s="289">
        <v>1.28</v>
      </c>
      <c r="L649" s="285">
        <f>Output_2!I24</f>
        <v>156.94</v>
      </c>
      <c r="M649" s="284">
        <f>K649*L649</f>
        <v>200.88319999999999</v>
      </c>
      <c r="N649" s="284"/>
      <c r="O649" s="286"/>
      <c r="P649" s="345"/>
    </row>
    <row r="650" spans="1:16" ht="13.5">
      <c r="A650" s="339"/>
      <c r="B650" s="281"/>
      <c r="C650" s="282"/>
      <c r="D650" s="280"/>
      <c r="E650" s="283"/>
      <c r="F650" s="289"/>
      <c r="G650" s="288"/>
      <c r="H650" s="284">
        <f>SUM(H648:H649)</f>
        <v>1248</v>
      </c>
      <c r="I650" s="283"/>
      <c r="J650" s="280"/>
      <c r="K650" s="289"/>
      <c r="L650" s="285"/>
      <c r="M650" s="284">
        <f>SUM(M648:M649)</f>
        <v>2694.9632000000001</v>
      </c>
      <c r="N650" s="284"/>
      <c r="O650" s="286">
        <f>H650+M650</f>
        <v>3942.9632000000001</v>
      </c>
      <c r="P650" s="345">
        <f>O650/100</f>
        <v>39.429631999999998</v>
      </c>
    </row>
    <row r="651" spans="1:16" ht="13.5">
      <c r="A651" s="339"/>
      <c r="B651" s="281">
        <v>2</v>
      </c>
      <c r="C651" s="282" t="s">
        <v>1667</v>
      </c>
      <c r="D651" s="280" t="s">
        <v>172</v>
      </c>
      <c r="E651" s="283" t="s">
        <v>159</v>
      </c>
      <c r="F651" s="289">
        <v>0.8</v>
      </c>
      <c r="G651" s="285">
        <f>I6</f>
        <v>1000</v>
      </c>
      <c r="H651" s="284">
        <f>F651*G651</f>
        <v>800</v>
      </c>
      <c r="I651" s="283" t="s">
        <v>131</v>
      </c>
      <c r="J651" s="280" t="s">
        <v>85</v>
      </c>
      <c r="K651" s="289">
        <v>10</v>
      </c>
      <c r="L651" s="285">
        <f>Output_2!I23</f>
        <v>38.94</v>
      </c>
      <c r="M651" s="284">
        <f>K651*L651</f>
        <v>389.4</v>
      </c>
      <c r="N651" s="284"/>
      <c r="O651" s="286"/>
      <c r="P651" s="345"/>
    </row>
    <row r="652" spans="1:16" ht="13.5">
      <c r="A652" s="339"/>
      <c r="B652" s="281"/>
      <c r="C652" s="282"/>
      <c r="D652" s="280"/>
      <c r="E652" s="283" t="s">
        <v>156</v>
      </c>
      <c r="F652" s="289">
        <v>0.7</v>
      </c>
      <c r="G652" s="285">
        <f>O6</f>
        <v>640</v>
      </c>
      <c r="H652" s="284">
        <f>F652*G652</f>
        <v>448</v>
      </c>
      <c r="I652" s="283" t="s">
        <v>130</v>
      </c>
      <c r="J652" s="280" t="s">
        <v>85</v>
      </c>
      <c r="K652" s="289">
        <v>0.4</v>
      </c>
      <c r="L652" s="285">
        <f>Output_2!I24</f>
        <v>156.94</v>
      </c>
      <c r="M652" s="284">
        <f>K652*L652</f>
        <v>62.776000000000003</v>
      </c>
      <c r="N652" s="284"/>
      <c r="O652" s="286"/>
      <c r="P652" s="345"/>
    </row>
    <row r="653" spans="1:16" ht="13.5">
      <c r="A653" s="339"/>
      <c r="B653" s="281"/>
      <c r="C653" s="282"/>
      <c r="D653" s="280"/>
      <c r="E653" s="283"/>
      <c r="F653" s="289"/>
      <c r="G653" s="288"/>
      <c r="H653" s="284">
        <f>SUM(H651:H652)</f>
        <v>1248</v>
      </c>
      <c r="I653" s="283"/>
      <c r="J653" s="280"/>
      <c r="K653" s="289"/>
      <c r="L653" s="285"/>
      <c r="M653" s="284">
        <f>SUM(M651:M652)</f>
        <v>452.17599999999999</v>
      </c>
      <c r="N653" s="284"/>
      <c r="O653" s="286">
        <f>H653+M653</f>
        <v>1700.1759999999999</v>
      </c>
      <c r="P653" s="345">
        <f>O653/100</f>
        <v>17.001760000000001</v>
      </c>
    </row>
    <row r="654" spans="1:16" ht="13.5">
      <c r="A654" s="339"/>
      <c r="B654" s="280">
        <v>3</v>
      </c>
      <c r="C654" s="317" t="s">
        <v>1538</v>
      </c>
      <c r="D654" s="280"/>
      <c r="E654" s="283"/>
      <c r="F654" s="289"/>
      <c r="G654" s="288"/>
      <c r="H654" s="284"/>
      <c r="I654" s="283"/>
      <c r="J654" s="280"/>
      <c r="K654" s="289"/>
      <c r="L654" s="285"/>
      <c r="M654" s="284"/>
      <c r="N654" s="284"/>
      <c r="O654" s="286"/>
      <c r="P654" s="345"/>
    </row>
    <row r="655" spans="1:16" ht="13.5">
      <c r="A655" s="339"/>
      <c r="B655" s="281" t="s">
        <v>1456</v>
      </c>
      <c r="C655" s="282" t="s">
        <v>1668</v>
      </c>
      <c r="D655" s="280" t="s">
        <v>172</v>
      </c>
      <c r="E655" s="283" t="s">
        <v>159</v>
      </c>
      <c r="F655" s="289">
        <v>2</v>
      </c>
      <c r="G655" s="285">
        <f>I6</f>
        <v>1000</v>
      </c>
      <c r="H655" s="284">
        <f>F655*G655</f>
        <v>2000</v>
      </c>
      <c r="I655" s="283" t="s">
        <v>174</v>
      </c>
      <c r="J655" s="280" t="s">
        <v>175</v>
      </c>
      <c r="K655" s="289">
        <v>8</v>
      </c>
      <c r="L655" s="285">
        <f>Output_2!I22</f>
        <v>371.94</v>
      </c>
      <c r="M655" s="284">
        <f>K655*L655</f>
        <v>2975.52</v>
      </c>
      <c r="N655" s="284"/>
      <c r="O655" s="286"/>
      <c r="P655" s="345"/>
    </row>
    <row r="656" spans="1:16" ht="13.5">
      <c r="A656" s="339"/>
      <c r="B656" s="281"/>
      <c r="C656" s="282"/>
      <c r="D656" s="280"/>
      <c r="E656" s="283" t="s">
        <v>156</v>
      </c>
      <c r="F656" s="289">
        <v>2</v>
      </c>
      <c r="G656" s="285">
        <f>O6</f>
        <v>640</v>
      </c>
      <c r="H656" s="284">
        <f>F656*G656</f>
        <v>1280</v>
      </c>
      <c r="I656" s="283"/>
      <c r="J656" s="280"/>
      <c r="K656" s="289"/>
      <c r="L656" s="285"/>
      <c r="M656" s="284"/>
      <c r="N656" s="284"/>
      <c r="O656" s="286"/>
      <c r="P656" s="345"/>
    </row>
    <row r="657" spans="1:16" ht="13.5">
      <c r="A657" s="339"/>
      <c r="B657" s="281"/>
      <c r="C657" s="282"/>
      <c r="D657" s="280"/>
      <c r="E657" s="283"/>
      <c r="F657" s="289"/>
      <c r="G657" s="288"/>
      <c r="H657" s="284">
        <f>SUM(H655:H656)</f>
        <v>3280</v>
      </c>
      <c r="I657" s="283"/>
      <c r="J657" s="280"/>
      <c r="K657" s="289"/>
      <c r="L657" s="285"/>
      <c r="M657" s="284">
        <f>SUM(M655:M656)</f>
        <v>2975.52</v>
      </c>
      <c r="N657" s="284"/>
      <c r="O657" s="286">
        <f>H657+M657</f>
        <v>6255.52</v>
      </c>
      <c r="P657" s="345">
        <f>O657/100</f>
        <v>62.555200000000006</v>
      </c>
    </row>
    <row r="658" spans="1:16" ht="13.5">
      <c r="A658" s="339"/>
      <c r="B658" s="281" t="s">
        <v>1457</v>
      </c>
      <c r="C658" s="282" t="s">
        <v>1662</v>
      </c>
      <c r="D658" s="280" t="s">
        <v>172</v>
      </c>
      <c r="E658" s="283" t="s">
        <v>159</v>
      </c>
      <c r="F658" s="289">
        <v>2</v>
      </c>
      <c r="G658" s="285">
        <f>I6</f>
        <v>1000</v>
      </c>
      <c r="H658" s="284">
        <f>F658*G658</f>
        <v>2000</v>
      </c>
      <c r="I658" s="283" t="s">
        <v>1242</v>
      </c>
      <c r="J658" s="280" t="s">
        <v>176</v>
      </c>
      <c r="K658" s="289">
        <v>6.5</v>
      </c>
      <c r="L658" s="285">
        <f>Output_2!I20</f>
        <v>161.94</v>
      </c>
      <c r="M658" s="284">
        <f>K658*L658</f>
        <v>1052.6099999999999</v>
      </c>
      <c r="N658" s="284"/>
      <c r="O658" s="286"/>
      <c r="P658" s="345"/>
    </row>
    <row r="659" spans="1:16" ht="13.5">
      <c r="A659" s="339"/>
      <c r="B659" s="281"/>
      <c r="C659" s="282"/>
      <c r="D659" s="280"/>
      <c r="E659" s="283" t="s">
        <v>156</v>
      </c>
      <c r="F659" s="289">
        <v>2</v>
      </c>
      <c r="G659" s="285">
        <f>O6</f>
        <v>640</v>
      </c>
      <c r="H659" s="284">
        <f>F659*G659</f>
        <v>1280</v>
      </c>
      <c r="I659" s="283"/>
      <c r="J659" s="280"/>
      <c r="K659" s="289"/>
      <c r="L659" s="285"/>
      <c r="M659" s="284"/>
      <c r="N659" s="284"/>
      <c r="O659" s="286"/>
      <c r="P659" s="345"/>
    </row>
    <row r="660" spans="1:16" ht="13.5">
      <c r="A660" s="339"/>
      <c r="B660" s="281"/>
      <c r="C660" s="282"/>
      <c r="D660" s="280"/>
      <c r="E660" s="283"/>
      <c r="F660" s="289"/>
      <c r="G660" s="288"/>
      <c r="H660" s="284">
        <f>SUM(H658:H659)</f>
        <v>3280</v>
      </c>
      <c r="I660" s="283"/>
      <c r="J660" s="280"/>
      <c r="K660" s="289"/>
      <c r="L660" s="285"/>
      <c r="M660" s="284">
        <f>SUM(M658:M659)</f>
        <v>1052.6099999999999</v>
      </c>
      <c r="N660" s="284"/>
      <c r="O660" s="286">
        <f>H660+M660</f>
        <v>4332.6099999999997</v>
      </c>
      <c r="P660" s="345">
        <f>O660/100</f>
        <v>43.326099999999997</v>
      </c>
    </row>
    <row r="661" spans="1:16" ht="13.5">
      <c r="A661" s="339"/>
      <c r="B661" s="281" t="s">
        <v>1458</v>
      </c>
      <c r="C661" s="282" t="s">
        <v>1669</v>
      </c>
      <c r="D661" s="280" t="s">
        <v>172</v>
      </c>
      <c r="E661" s="283" t="s">
        <v>159</v>
      </c>
      <c r="F661" s="289">
        <v>1.8</v>
      </c>
      <c r="G661" s="285">
        <f>I6</f>
        <v>1000</v>
      </c>
      <c r="H661" s="284">
        <f>F661*G661</f>
        <v>1800</v>
      </c>
      <c r="I661" s="283" t="s">
        <v>1242</v>
      </c>
      <c r="J661" s="280" t="s">
        <v>176</v>
      </c>
      <c r="K661" s="289">
        <v>5</v>
      </c>
      <c r="L661" s="285">
        <f>Output_2!I20</f>
        <v>161.94</v>
      </c>
      <c r="M661" s="284">
        <f>K661*L661</f>
        <v>809.7</v>
      </c>
      <c r="N661" s="284"/>
      <c r="O661" s="286"/>
      <c r="P661" s="345"/>
    </row>
    <row r="662" spans="1:16" ht="13.5">
      <c r="A662" s="339"/>
      <c r="B662" s="281"/>
      <c r="C662" s="282"/>
      <c r="D662" s="280"/>
      <c r="E662" s="283" t="s">
        <v>156</v>
      </c>
      <c r="F662" s="289">
        <v>1.8</v>
      </c>
      <c r="G662" s="285">
        <f>O6</f>
        <v>640</v>
      </c>
      <c r="H662" s="284">
        <f>F662*G662</f>
        <v>1152</v>
      </c>
      <c r="I662" s="283"/>
      <c r="J662" s="280"/>
      <c r="K662" s="289"/>
      <c r="L662" s="285"/>
      <c r="M662" s="284"/>
      <c r="N662" s="284"/>
      <c r="O662" s="286"/>
      <c r="P662" s="345"/>
    </row>
    <row r="663" spans="1:16" ht="13.5">
      <c r="A663" s="339"/>
      <c r="B663" s="281"/>
      <c r="C663" s="282"/>
      <c r="D663" s="280"/>
      <c r="E663" s="283"/>
      <c r="F663" s="289"/>
      <c r="G663" s="288"/>
      <c r="H663" s="284">
        <f>SUM(H661:H662)</f>
        <v>2952</v>
      </c>
      <c r="I663" s="283"/>
      <c r="J663" s="280"/>
      <c r="K663" s="289"/>
      <c r="L663" s="285"/>
      <c r="M663" s="284">
        <f>SUM(M661:M662)</f>
        <v>809.7</v>
      </c>
      <c r="N663" s="284"/>
      <c r="O663" s="286">
        <f>H663+M663</f>
        <v>3761.7</v>
      </c>
      <c r="P663" s="345">
        <f>O663/100</f>
        <v>37.616999999999997</v>
      </c>
    </row>
    <row r="664" spans="1:16" ht="13.5">
      <c r="A664" s="339"/>
      <c r="B664" s="281">
        <v>4</v>
      </c>
      <c r="C664" s="282" t="s">
        <v>1539</v>
      </c>
      <c r="D664" s="280"/>
      <c r="E664" s="283"/>
      <c r="F664" s="289"/>
      <c r="G664" s="288"/>
      <c r="H664" s="284"/>
      <c r="I664" s="283"/>
      <c r="J664" s="280"/>
      <c r="K664" s="289"/>
      <c r="L664" s="285"/>
      <c r="M664" s="284"/>
      <c r="N664" s="284"/>
      <c r="O664" s="286"/>
      <c r="P664" s="345"/>
    </row>
    <row r="665" spans="1:16" ht="13.5">
      <c r="A665" s="339"/>
      <c r="B665" s="281" t="s">
        <v>1456</v>
      </c>
      <c r="C665" s="282" t="s">
        <v>1670</v>
      </c>
      <c r="D665" s="280" t="s">
        <v>172</v>
      </c>
      <c r="E665" s="283" t="s">
        <v>159</v>
      </c>
      <c r="F665" s="289">
        <v>1.7</v>
      </c>
      <c r="G665" s="285">
        <f>I6</f>
        <v>1000</v>
      </c>
      <c r="H665" s="284">
        <f>F665*G665</f>
        <v>1700</v>
      </c>
      <c r="I665" s="283" t="s">
        <v>414</v>
      </c>
      <c r="J665" s="280" t="s">
        <v>85</v>
      </c>
      <c r="K665" s="289">
        <v>30</v>
      </c>
      <c r="L665" s="285">
        <f>Output_2!I48</f>
        <v>56.22</v>
      </c>
      <c r="M665" s="284">
        <f>K665*L665</f>
        <v>1686.6</v>
      </c>
      <c r="N665" s="284"/>
      <c r="O665" s="286"/>
      <c r="P665" s="345"/>
    </row>
    <row r="666" spans="1:16" ht="13.5">
      <c r="A666" s="339"/>
      <c r="B666" s="281"/>
      <c r="C666" s="282"/>
      <c r="D666" s="280"/>
      <c r="E666" s="283" t="s">
        <v>156</v>
      </c>
      <c r="F666" s="289">
        <v>1.7</v>
      </c>
      <c r="G666" s="285">
        <f>O6</f>
        <v>640</v>
      </c>
      <c r="H666" s="284">
        <f>F666*G666</f>
        <v>1088</v>
      </c>
      <c r="I666" s="283"/>
      <c r="J666" s="280"/>
      <c r="K666" s="289"/>
      <c r="L666" s="285"/>
      <c r="M666" s="284"/>
      <c r="N666" s="284"/>
      <c r="O666" s="286"/>
      <c r="P666" s="345"/>
    </row>
    <row r="667" spans="1:16" ht="13.5">
      <c r="A667" s="339"/>
      <c r="B667" s="281"/>
      <c r="C667" s="282"/>
      <c r="D667" s="280"/>
      <c r="E667" s="283"/>
      <c r="F667" s="289"/>
      <c r="G667" s="288"/>
      <c r="H667" s="284">
        <f>SUM(H665:H666)</f>
        <v>2788</v>
      </c>
      <c r="I667" s="283"/>
      <c r="J667" s="280"/>
      <c r="K667" s="289"/>
      <c r="L667" s="285"/>
      <c r="M667" s="284">
        <f>SUM(M665:M666)</f>
        <v>1686.6</v>
      </c>
      <c r="N667" s="284"/>
      <c r="O667" s="286">
        <f>H667+M667</f>
        <v>4474.6000000000004</v>
      </c>
      <c r="P667" s="345">
        <f>O667/100</f>
        <v>44.746000000000002</v>
      </c>
    </row>
    <row r="668" spans="1:16" ht="13.5">
      <c r="A668" s="339"/>
      <c r="B668" s="281" t="s">
        <v>1457</v>
      </c>
      <c r="C668" s="282" t="s">
        <v>1671</v>
      </c>
      <c r="D668" s="280" t="s">
        <v>172</v>
      </c>
      <c r="E668" s="283" t="s">
        <v>159</v>
      </c>
      <c r="F668" s="289">
        <v>5</v>
      </c>
      <c r="G668" s="285">
        <f>I6</f>
        <v>1000</v>
      </c>
      <c r="H668" s="284">
        <f>F668*G668</f>
        <v>5000</v>
      </c>
      <c r="I668" s="283" t="s">
        <v>414</v>
      </c>
      <c r="J668" s="280" t="s">
        <v>85</v>
      </c>
      <c r="K668" s="289">
        <v>48.5</v>
      </c>
      <c r="L668" s="285">
        <f>Output_2!I48</f>
        <v>56.22</v>
      </c>
      <c r="M668" s="284">
        <f>K668*L668</f>
        <v>2726.67</v>
      </c>
      <c r="N668" s="284"/>
      <c r="O668" s="286"/>
      <c r="P668" s="345"/>
    </row>
    <row r="669" spans="1:16" ht="13.5">
      <c r="A669" s="339"/>
      <c r="B669" s="281"/>
      <c r="C669" s="282"/>
      <c r="D669" s="280"/>
      <c r="E669" s="283" t="s">
        <v>156</v>
      </c>
      <c r="F669" s="289">
        <v>5</v>
      </c>
      <c r="G669" s="285">
        <f>O6</f>
        <v>640</v>
      </c>
      <c r="H669" s="284">
        <f>F669*G669</f>
        <v>3200</v>
      </c>
      <c r="I669" s="283"/>
      <c r="J669" s="280"/>
      <c r="K669" s="289"/>
      <c r="L669" s="285"/>
      <c r="M669" s="284"/>
      <c r="N669" s="284"/>
      <c r="O669" s="286"/>
      <c r="P669" s="345"/>
    </row>
    <row r="670" spans="1:16" ht="13.5">
      <c r="A670" s="339"/>
      <c r="B670" s="281"/>
      <c r="C670" s="282"/>
      <c r="D670" s="280"/>
      <c r="E670" s="283"/>
      <c r="F670" s="289"/>
      <c r="G670" s="288"/>
      <c r="H670" s="284">
        <f>SUM(H668:H669)</f>
        <v>8200</v>
      </c>
      <c r="I670" s="283"/>
      <c r="J670" s="280"/>
      <c r="K670" s="289"/>
      <c r="L670" s="285"/>
      <c r="M670" s="284">
        <f>SUM(M668:M669)</f>
        <v>2726.67</v>
      </c>
      <c r="N670" s="284"/>
      <c r="O670" s="286">
        <f>H670+M670</f>
        <v>10926.67</v>
      </c>
      <c r="P670" s="345">
        <f>O670/100</f>
        <v>109.2667</v>
      </c>
    </row>
    <row r="671" spans="1:16" ht="13.5">
      <c r="A671" s="339"/>
      <c r="B671" s="281">
        <v>5</v>
      </c>
      <c r="C671" s="282" t="s">
        <v>1540</v>
      </c>
      <c r="D671" s="280"/>
      <c r="E671" s="283"/>
      <c r="F671" s="289"/>
      <c r="G671" s="288"/>
      <c r="H671" s="284"/>
      <c r="I671" s="283"/>
      <c r="J671" s="280"/>
      <c r="K671" s="289"/>
      <c r="L671" s="285"/>
      <c r="M671" s="284"/>
      <c r="N671" s="284"/>
      <c r="O671" s="286"/>
      <c r="P671" s="345"/>
    </row>
    <row r="672" spans="1:16" ht="13.5">
      <c r="A672" s="339"/>
      <c r="B672" s="281" t="s">
        <v>1456</v>
      </c>
      <c r="C672" s="282" t="s">
        <v>1668</v>
      </c>
      <c r="D672" s="280" t="s">
        <v>172</v>
      </c>
      <c r="E672" s="283" t="s">
        <v>159</v>
      </c>
      <c r="F672" s="289">
        <v>3</v>
      </c>
      <c r="G672" s="285">
        <f>I6</f>
        <v>1000</v>
      </c>
      <c r="H672" s="284">
        <f>F672*G672</f>
        <v>3000</v>
      </c>
      <c r="I672" s="283" t="s">
        <v>174</v>
      </c>
      <c r="J672" s="280" t="s">
        <v>175</v>
      </c>
      <c r="K672" s="289">
        <v>8.1</v>
      </c>
      <c r="L672" s="285">
        <f>Output_2!I22</f>
        <v>371.94</v>
      </c>
      <c r="M672" s="284">
        <f>K672*L672</f>
        <v>3012.7139999999999</v>
      </c>
      <c r="N672" s="284"/>
      <c r="O672" s="286"/>
      <c r="P672" s="345"/>
    </row>
    <row r="673" spans="1:16" ht="13.5">
      <c r="A673" s="339"/>
      <c r="B673" s="281"/>
      <c r="C673" s="282"/>
      <c r="D673" s="280"/>
      <c r="E673" s="283" t="s">
        <v>156</v>
      </c>
      <c r="F673" s="289">
        <v>3</v>
      </c>
      <c r="G673" s="285">
        <f>O6</f>
        <v>640</v>
      </c>
      <c r="H673" s="284">
        <f>F673*G673</f>
        <v>1920</v>
      </c>
      <c r="I673" s="283"/>
      <c r="J673" s="280"/>
      <c r="K673" s="289"/>
      <c r="L673" s="285"/>
      <c r="M673" s="284"/>
      <c r="N673" s="284"/>
      <c r="O673" s="286"/>
      <c r="P673" s="345"/>
    </row>
    <row r="674" spans="1:16" ht="13.5">
      <c r="A674" s="339"/>
      <c r="B674" s="281"/>
      <c r="C674" s="282"/>
      <c r="D674" s="280"/>
      <c r="E674" s="283"/>
      <c r="F674" s="289"/>
      <c r="G674" s="288"/>
      <c r="H674" s="284">
        <f>SUM(H672:H673)</f>
        <v>4920</v>
      </c>
      <c r="I674" s="283"/>
      <c r="J674" s="280"/>
      <c r="K674" s="289"/>
      <c r="L674" s="285"/>
      <c r="M674" s="284">
        <f>SUM(M672:M673)</f>
        <v>3012.7139999999999</v>
      </c>
      <c r="N674" s="284"/>
      <c r="O674" s="286">
        <f>H674+M674</f>
        <v>7932.7139999999999</v>
      </c>
      <c r="P674" s="345">
        <f>O674/100</f>
        <v>79.32714</v>
      </c>
    </row>
    <row r="675" spans="1:16" ht="13.5">
      <c r="A675" s="339"/>
      <c r="B675" s="281" t="s">
        <v>1457</v>
      </c>
      <c r="C675" s="282" t="s">
        <v>1662</v>
      </c>
      <c r="D675" s="280" t="s">
        <v>172</v>
      </c>
      <c r="E675" s="283" t="s">
        <v>159</v>
      </c>
      <c r="F675" s="289">
        <v>5</v>
      </c>
      <c r="G675" s="285">
        <f>I6</f>
        <v>1000</v>
      </c>
      <c r="H675" s="284">
        <f>F675*G675</f>
        <v>5000</v>
      </c>
      <c r="I675" s="283" t="s">
        <v>177</v>
      </c>
      <c r="J675" s="280" t="s">
        <v>175</v>
      </c>
      <c r="K675" s="289">
        <v>9</v>
      </c>
      <c r="L675" s="285">
        <f>Output_2!I15</f>
        <v>576.94000000000005</v>
      </c>
      <c r="M675" s="284">
        <f>K675*L675</f>
        <v>5192.4600000000009</v>
      </c>
      <c r="N675" s="284"/>
      <c r="O675" s="286"/>
      <c r="P675" s="345"/>
    </row>
    <row r="676" spans="1:16" ht="13.5">
      <c r="A676" s="339"/>
      <c r="B676" s="281"/>
      <c r="C676" s="282"/>
      <c r="D676" s="280"/>
      <c r="E676" s="283" t="s">
        <v>156</v>
      </c>
      <c r="F676" s="289">
        <v>2</v>
      </c>
      <c r="G676" s="285">
        <f>O6</f>
        <v>640</v>
      </c>
      <c r="H676" s="284">
        <f>F676*G676</f>
        <v>1280</v>
      </c>
      <c r="I676" s="283"/>
      <c r="J676" s="280"/>
      <c r="K676" s="289"/>
      <c r="L676" s="285"/>
      <c r="M676" s="284"/>
      <c r="N676" s="284"/>
      <c r="O676" s="286"/>
      <c r="P676" s="345"/>
    </row>
    <row r="677" spans="1:16" ht="13.5">
      <c r="A677" s="339"/>
      <c r="B677" s="281"/>
      <c r="C677" s="282"/>
      <c r="D677" s="280"/>
      <c r="E677" s="283"/>
      <c r="F677" s="289"/>
      <c r="G677" s="288"/>
      <c r="H677" s="284">
        <f>SUM(H675:H676)</f>
        <v>6280</v>
      </c>
      <c r="I677" s="283"/>
      <c r="J677" s="280"/>
      <c r="K677" s="289"/>
      <c r="L677" s="285"/>
      <c r="M677" s="284">
        <f>SUM(M675:M676)</f>
        <v>5192.4600000000009</v>
      </c>
      <c r="N677" s="284"/>
      <c r="O677" s="286">
        <f>H677+M677</f>
        <v>11472.460000000001</v>
      </c>
      <c r="P677" s="345">
        <f>O677/100</f>
        <v>114.72460000000001</v>
      </c>
    </row>
    <row r="678" spans="1:16" ht="13.5">
      <c r="A678" s="339"/>
      <c r="B678" s="281" t="s">
        <v>1458</v>
      </c>
      <c r="C678" s="282" t="s">
        <v>1672</v>
      </c>
      <c r="D678" s="280" t="s">
        <v>172</v>
      </c>
      <c r="E678" s="283" t="s">
        <v>159</v>
      </c>
      <c r="F678" s="289">
        <v>4</v>
      </c>
      <c r="G678" s="285">
        <f>I6</f>
        <v>1000</v>
      </c>
      <c r="H678" s="284">
        <f>F678*G678</f>
        <v>4000</v>
      </c>
      <c r="I678" s="283" t="s">
        <v>177</v>
      </c>
      <c r="J678" s="280" t="s">
        <v>175</v>
      </c>
      <c r="K678" s="289">
        <v>7</v>
      </c>
      <c r="L678" s="285">
        <f>Output_2!I15</f>
        <v>576.94000000000005</v>
      </c>
      <c r="M678" s="284">
        <f>K678*L678</f>
        <v>4038.5800000000004</v>
      </c>
      <c r="N678" s="284"/>
      <c r="O678" s="286"/>
      <c r="P678" s="345"/>
    </row>
    <row r="679" spans="1:16" ht="13.5">
      <c r="A679" s="339"/>
      <c r="B679" s="281"/>
      <c r="C679" s="282"/>
      <c r="D679" s="280"/>
      <c r="E679" s="283" t="s">
        <v>156</v>
      </c>
      <c r="F679" s="289">
        <v>3</v>
      </c>
      <c r="G679" s="285">
        <f>O6</f>
        <v>640</v>
      </c>
      <c r="H679" s="284">
        <f>F679*G679</f>
        <v>1920</v>
      </c>
      <c r="I679" s="283"/>
      <c r="J679" s="280"/>
      <c r="K679" s="289"/>
      <c r="L679" s="285"/>
      <c r="M679" s="284"/>
      <c r="N679" s="284"/>
      <c r="O679" s="286"/>
      <c r="P679" s="345"/>
    </row>
    <row r="680" spans="1:16" ht="13.5">
      <c r="A680" s="339"/>
      <c r="B680" s="281"/>
      <c r="C680" s="282"/>
      <c r="D680" s="280"/>
      <c r="E680" s="283"/>
      <c r="F680" s="289"/>
      <c r="G680" s="288"/>
      <c r="H680" s="284">
        <f>SUM(H678:H679)</f>
        <v>5920</v>
      </c>
      <c r="I680" s="283"/>
      <c r="J680" s="280"/>
      <c r="K680" s="289"/>
      <c r="L680" s="285"/>
      <c r="M680" s="284">
        <f>SUM(M678:M679)</f>
        <v>4038.5800000000004</v>
      </c>
      <c r="N680" s="284"/>
      <c r="O680" s="286">
        <f>H680+M680</f>
        <v>9958.58</v>
      </c>
      <c r="P680" s="345">
        <f>O680/100</f>
        <v>99.585800000000006</v>
      </c>
    </row>
    <row r="681" spans="1:16" ht="27">
      <c r="A681" s="339"/>
      <c r="B681" s="281">
        <v>6</v>
      </c>
      <c r="C681" s="282" t="s">
        <v>1673</v>
      </c>
      <c r="D681" s="280" t="s">
        <v>172</v>
      </c>
      <c r="E681" s="283" t="s">
        <v>159</v>
      </c>
      <c r="F681" s="289">
        <v>10.75</v>
      </c>
      <c r="G681" s="285">
        <f>I6</f>
        <v>1000</v>
      </c>
      <c r="H681" s="284">
        <f>F681*G681</f>
        <v>10750</v>
      </c>
      <c r="I681" s="283" t="s">
        <v>174</v>
      </c>
      <c r="J681" s="280" t="s">
        <v>175</v>
      </c>
      <c r="K681" s="289">
        <v>8.1</v>
      </c>
      <c r="L681" s="285">
        <f>Output_2!I22</f>
        <v>371.94</v>
      </c>
      <c r="M681" s="284">
        <f>K681*L681</f>
        <v>3012.7139999999999</v>
      </c>
      <c r="N681" s="284"/>
      <c r="O681" s="286"/>
      <c r="P681" s="345"/>
    </row>
    <row r="682" spans="1:16" ht="13.5">
      <c r="A682" s="339"/>
      <c r="B682" s="281"/>
      <c r="C682" s="282"/>
      <c r="D682" s="280"/>
      <c r="E682" s="283" t="s">
        <v>156</v>
      </c>
      <c r="F682" s="289">
        <v>10.75</v>
      </c>
      <c r="G682" s="285">
        <f>O6</f>
        <v>640</v>
      </c>
      <c r="H682" s="284">
        <f>F682*G682</f>
        <v>6880</v>
      </c>
      <c r="I682" s="283" t="s">
        <v>178</v>
      </c>
      <c r="J682" s="280" t="s">
        <v>175</v>
      </c>
      <c r="K682" s="289">
        <v>10.76</v>
      </c>
      <c r="L682" s="285">
        <f>Output_2!I16</f>
        <v>641.94000000000005</v>
      </c>
      <c r="M682" s="284">
        <f>K682*L682</f>
        <v>6907.2744000000002</v>
      </c>
      <c r="N682" s="284"/>
      <c r="O682" s="286"/>
      <c r="P682" s="345"/>
    </row>
    <row r="683" spans="1:16" ht="13.5">
      <c r="A683" s="339"/>
      <c r="B683" s="281"/>
      <c r="C683" s="282"/>
      <c r="D683" s="280"/>
      <c r="E683" s="283"/>
      <c r="F683" s="289"/>
      <c r="G683" s="288"/>
      <c r="H683" s="284"/>
      <c r="I683" s="283" t="s">
        <v>179</v>
      </c>
      <c r="J683" s="280" t="s">
        <v>82</v>
      </c>
      <c r="K683" s="289">
        <v>4</v>
      </c>
      <c r="L683" s="285">
        <f>Output_2!I35</f>
        <v>16.940000000000001</v>
      </c>
      <c r="M683" s="284">
        <f>K683*L683</f>
        <v>67.760000000000005</v>
      </c>
      <c r="N683" s="284"/>
      <c r="O683" s="286"/>
      <c r="P683" s="345"/>
    </row>
    <row r="684" spans="1:16" ht="13.5">
      <c r="A684" s="339"/>
      <c r="B684" s="281"/>
      <c r="C684" s="282"/>
      <c r="D684" s="280"/>
      <c r="E684" s="283"/>
      <c r="F684" s="289"/>
      <c r="G684" s="288"/>
      <c r="H684" s="284">
        <f>SUM(H681:H683)</f>
        <v>17630</v>
      </c>
      <c r="I684" s="283"/>
      <c r="J684" s="280"/>
      <c r="K684" s="289"/>
      <c r="L684" s="285"/>
      <c r="M684" s="284">
        <f>SUM(M681:M683)</f>
        <v>9987.7484000000004</v>
      </c>
      <c r="N684" s="284"/>
      <c r="O684" s="286">
        <f>M684+H684</f>
        <v>27617.7484</v>
      </c>
      <c r="P684" s="345">
        <f>O684/100</f>
        <v>276.17748399999999</v>
      </c>
    </row>
    <row r="685" spans="1:16" ht="13.5">
      <c r="A685" s="339"/>
      <c r="B685" s="281">
        <v>7</v>
      </c>
      <c r="C685" s="282" t="s">
        <v>1674</v>
      </c>
      <c r="D685" s="280" t="s">
        <v>172</v>
      </c>
      <c r="E685" s="283" t="s">
        <v>159</v>
      </c>
      <c r="F685" s="289">
        <v>13</v>
      </c>
      <c r="G685" s="285">
        <f>I6</f>
        <v>1000</v>
      </c>
      <c r="H685" s="284">
        <f>F685*G685</f>
        <v>13000</v>
      </c>
      <c r="I685" s="283" t="s">
        <v>174</v>
      </c>
      <c r="J685" s="280" t="s">
        <v>175</v>
      </c>
      <c r="K685" s="289">
        <v>7</v>
      </c>
      <c r="L685" s="285">
        <f>Output_2!I22</f>
        <v>371.94</v>
      </c>
      <c r="M685" s="284">
        <f>K685*L685</f>
        <v>2603.58</v>
      </c>
      <c r="N685" s="284"/>
      <c r="O685" s="286"/>
      <c r="P685" s="345"/>
    </row>
    <row r="686" spans="1:16" ht="13.5">
      <c r="A686" s="339"/>
      <c r="B686" s="281"/>
      <c r="C686" s="282"/>
      <c r="D686" s="280"/>
      <c r="E686" s="283" t="s">
        <v>156</v>
      </c>
      <c r="F686" s="289">
        <v>12</v>
      </c>
      <c r="G686" s="285">
        <f>O6</f>
        <v>640</v>
      </c>
      <c r="H686" s="284">
        <f>F686*G686</f>
        <v>7680</v>
      </c>
      <c r="I686" s="283" t="s">
        <v>140</v>
      </c>
      <c r="J686" s="280" t="s">
        <v>175</v>
      </c>
      <c r="K686" s="289">
        <v>15</v>
      </c>
      <c r="L686" s="285">
        <f>Output_2!I28</f>
        <v>33.94</v>
      </c>
      <c r="M686" s="284">
        <f>K686*L686</f>
        <v>509.09999999999997</v>
      </c>
      <c r="N686" s="284"/>
      <c r="O686" s="286"/>
      <c r="P686" s="345"/>
    </row>
    <row r="687" spans="1:16" ht="13.5">
      <c r="A687" s="339"/>
      <c r="B687" s="281"/>
      <c r="C687" s="282"/>
      <c r="D687" s="280"/>
      <c r="E687" s="283"/>
      <c r="F687" s="289"/>
      <c r="G687" s="288"/>
      <c r="H687" s="284">
        <f>SUM(H685:H686)</f>
        <v>20680</v>
      </c>
      <c r="I687" s="283"/>
      <c r="J687" s="280"/>
      <c r="K687" s="289"/>
      <c r="L687" s="285"/>
      <c r="M687" s="284">
        <f>SUM(M685:M686)</f>
        <v>3112.68</v>
      </c>
      <c r="N687" s="284"/>
      <c r="O687" s="286">
        <f>H687+M687</f>
        <v>23792.68</v>
      </c>
      <c r="P687" s="345">
        <f>O687/100</f>
        <v>237.92680000000001</v>
      </c>
    </row>
    <row r="688" spans="1:16" ht="13.5">
      <c r="A688" s="339"/>
      <c r="B688" s="281">
        <v>10</v>
      </c>
      <c r="C688" s="282" t="s">
        <v>1541</v>
      </c>
      <c r="D688" s="280"/>
      <c r="E688" s="283"/>
      <c r="F688" s="289"/>
      <c r="G688" s="288"/>
      <c r="H688" s="284"/>
      <c r="I688" s="283"/>
      <c r="J688" s="280"/>
      <c r="K688" s="289"/>
      <c r="L688" s="285"/>
      <c r="M688" s="284"/>
      <c r="N688" s="284"/>
      <c r="O688" s="286"/>
      <c r="P688" s="345"/>
    </row>
    <row r="689" spans="1:16" ht="13.5">
      <c r="A689" s="339"/>
      <c r="B689" s="281" t="s">
        <v>1456</v>
      </c>
      <c r="C689" s="282" t="s">
        <v>1675</v>
      </c>
      <c r="D689" s="280" t="s">
        <v>172</v>
      </c>
      <c r="E689" s="283" t="s">
        <v>159</v>
      </c>
      <c r="F689" s="289">
        <v>1.5</v>
      </c>
      <c r="G689" s="285">
        <f>I6</f>
        <v>1000</v>
      </c>
      <c r="H689" s="284">
        <f>F689*G689</f>
        <v>1500</v>
      </c>
      <c r="I689" s="283" t="s">
        <v>141</v>
      </c>
      <c r="J689" s="280" t="s">
        <v>175</v>
      </c>
      <c r="K689" s="289">
        <v>7</v>
      </c>
      <c r="L689" s="285">
        <f>Output_2!I42</f>
        <v>81.94</v>
      </c>
      <c r="M689" s="284">
        <f>K689*L689</f>
        <v>573.57999999999993</v>
      </c>
      <c r="N689" s="284"/>
      <c r="O689" s="286"/>
      <c r="P689" s="345"/>
    </row>
    <row r="690" spans="1:16" ht="13.5">
      <c r="A690" s="339"/>
      <c r="B690" s="281"/>
      <c r="C690" s="282"/>
      <c r="D690" s="280"/>
      <c r="E690" s="283" t="s">
        <v>156</v>
      </c>
      <c r="F690" s="289">
        <v>1</v>
      </c>
      <c r="G690" s="285">
        <f>O6</f>
        <v>640</v>
      </c>
      <c r="H690" s="284">
        <f>F690*G690</f>
        <v>640</v>
      </c>
      <c r="I690" s="283"/>
      <c r="J690" s="280"/>
      <c r="K690" s="289"/>
      <c r="L690" s="285"/>
      <c r="M690" s="284"/>
      <c r="N690" s="284"/>
      <c r="O690" s="286"/>
      <c r="P690" s="345"/>
    </row>
    <row r="691" spans="1:16" ht="13.5">
      <c r="A691" s="339"/>
      <c r="B691" s="281"/>
      <c r="C691" s="282"/>
      <c r="D691" s="280"/>
      <c r="E691" s="283"/>
      <c r="F691" s="289"/>
      <c r="G691" s="288"/>
      <c r="H691" s="284">
        <f>SUM(H689:H690)</f>
        <v>2140</v>
      </c>
      <c r="I691" s="283"/>
      <c r="J691" s="280"/>
      <c r="K691" s="289"/>
      <c r="L691" s="285"/>
      <c r="M691" s="284">
        <f>SUM(M689:M690)</f>
        <v>573.57999999999993</v>
      </c>
      <c r="N691" s="284"/>
      <c r="O691" s="286">
        <f>H691+M691</f>
        <v>2713.58</v>
      </c>
      <c r="P691" s="345">
        <f>O691/100</f>
        <v>27.1358</v>
      </c>
    </row>
    <row r="692" spans="1:16" ht="13.5">
      <c r="A692" s="339"/>
      <c r="B692" s="281" t="s">
        <v>1457</v>
      </c>
      <c r="C692" s="282" t="s">
        <v>1665</v>
      </c>
      <c r="D692" s="280" t="s">
        <v>172</v>
      </c>
      <c r="E692" s="283" t="s">
        <v>159</v>
      </c>
      <c r="F692" s="289">
        <v>2.5</v>
      </c>
      <c r="G692" s="285">
        <f>I6</f>
        <v>1000</v>
      </c>
      <c r="H692" s="284">
        <f>F692*G692</f>
        <v>2500</v>
      </c>
      <c r="I692" s="283" t="s">
        <v>141</v>
      </c>
      <c r="J692" s="280" t="s">
        <v>175</v>
      </c>
      <c r="K692" s="289">
        <v>12</v>
      </c>
      <c r="L692" s="285">
        <f>Output_2!I42</f>
        <v>81.94</v>
      </c>
      <c r="M692" s="284">
        <f>K692*L692</f>
        <v>983.28</v>
      </c>
      <c r="N692" s="284"/>
      <c r="O692" s="286"/>
      <c r="P692" s="345"/>
    </row>
    <row r="693" spans="1:16" ht="13.5">
      <c r="A693" s="339"/>
      <c r="B693" s="281"/>
      <c r="C693" s="282"/>
      <c r="D693" s="280"/>
      <c r="E693" s="283" t="s">
        <v>156</v>
      </c>
      <c r="F693" s="289">
        <v>2</v>
      </c>
      <c r="G693" s="285">
        <f>O6</f>
        <v>640</v>
      </c>
      <c r="H693" s="284">
        <f>F693*G693</f>
        <v>1280</v>
      </c>
      <c r="I693" s="283"/>
      <c r="J693" s="280"/>
      <c r="K693" s="289"/>
      <c r="L693" s="285"/>
      <c r="M693" s="284"/>
      <c r="N693" s="284"/>
      <c r="O693" s="286"/>
      <c r="P693" s="345"/>
    </row>
    <row r="694" spans="1:16" ht="13.5">
      <c r="A694" s="339"/>
      <c r="B694" s="281"/>
      <c r="C694" s="282"/>
      <c r="D694" s="280"/>
      <c r="E694" s="283"/>
      <c r="F694" s="289"/>
      <c r="G694" s="288"/>
      <c r="H694" s="284">
        <f>SUM(H692:H693)</f>
        <v>3780</v>
      </c>
      <c r="I694" s="283"/>
      <c r="J694" s="280"/>
      <c r="K694" s="289"/>
      <c r="L694" s="285"/>
      <c r="M694" s="284">
        <f>SUM(M692:M693)</f>
        <v>983.28</v>
      </c>
      <c r="N694" s="284"/>
      <c r="O694" s="286">
        <f>H694+M694</f>
        <v>4763.28</v>
      </c>
      <c r="P694" s="345">
        <f>O694/100</f>
        <v>47.632799999999996</v>
      </c>
    </row>
    <row r="695" spans="1:16" ht="13.5">
      <c r="A695" s="339"/>
      <c r="B695" s="281">
        <v>12</v>
      </c>
      <c r="C695" s="282" t="s">
        <v>1542</v>
      </c>
      <c r="D695" s="280"/>
      <c r="E695" s="283"/>
      <c r="F695" s="289"/>
      <c r="G695" s="288"/>
      <c r="H695" s="284"/>
      <c r="I695" s="283"/>
      <c r="J695" s="280"/>
      <c r="K695" s="289"/>
      <c r="L695" s="285"/>
      <c r="M695" s="284"/>
      <c r="N695" s="284"/>
      <c r="O695" s="286"/>
      <c r="P695" s="345"/>
    </row>
    <row r="696" spans="1:16" ht="13.5">
      <c r="A696" s="339"/>
      <c r="B696" s="281" t="s">
        <v>1456</v>
      </c>
      <c r="C696" s="282" t="s">
        <v>1662</v>
      </c>
      <c r="D696" s="280" t="s">
        <v>172</v>
      </c>
      <c r="E696" s="283" t="s">
        <v>159</v>
      </c>
      <c r="F696" s="289">
        <v>3.5</v>
      </c>
      <c r="G696" s="285">
        <f>I6</f>
        <v>1000</v>
      </c>
      <c r="H696" s="284">
        <f>F696*G696</f>
        <v>3500</v>
      </c>
      <c r="I696" s="283" t="s">
        <v>413</v>
      </c>
      <c r="J696" s="280" t="s">
        <v>176</v>
      </c>
      <c r="K696" s="289">
        <v>30</v>
      </c>
      <c r="L696" s="285">
        <f>Output_2!I17</f>
        <v>77.94</v>
      </c>
      <c r="M696" s="284">
        <f>K696*L696</f>
        <v>2338.1999999999998</v>
      </c>
      <c r="N696" s="284"/>
      <c r="O696" s="286"/>
      <c r="P696" s="345"/>
    </row>
    <row r="697" spans="1:16" ht="13.5">
      <c r="A697" s="339"/>
      <c r="B697" s="281"/>
      <c r="C697" s="282"/>
      <c r="D697" s="280"/>
      <c r="E697" s="283" t="s">
        <v>156</v>
      </c>
      <c r="F697" s="289">
        <v>3.5</v>
      </c>
      <c r="G697" s="285">
        <f>O6</f>
        <v>640</v>
      </c>
      <c r="H697" s="284">
        <f>F697*G697</f>
        <v>2240</v>
      </c>
      <c r="I697" s="283"/>
      <c r="J697" s="280"/>
      <c r="K697" s="289"/>
      <c r="L697" s="285"/>
      <c r="M697" s="284"/>
      <c r="N697" s="284"/>
      <c r="O697" s="286"/>
      <c r="P697" s="345"/>
    </row>
    <row r="698" spans="1:16" ht="13.5">
      <c r="A698" s="339"/>
      <c r="B698" s="281"/>
      <c r="C698" s="282"/>
      <c r="D698" s="280"/>
      <c r="E698" s="283"/>
      <c r="F698" s="289"/>
      <c r="G698" s="288"/>
      <c r="H698" s="284">
        <f>SUM(H696:H697)</f>
        <v>5740</v>
      </c>
      <c r="I698" s="283"/>
      <c r="J698" s="280"/>
      <c r="K698" s="289"/>
      <c r="L698" s="285"/>
      <c r="M698" s="284">
        <f>SUM(M696:M697)</f>
        <v>2338.1999999999998</v>
      </c>
      <c r="N698" s="284"/>
      <c r="O698" s="286">
        <f>H698+M698</f>
        <v>8078.2</v>
      </c>
      <c r="P698" s="345">
        <f>O698/100</f>
        <v>80.781999999999996</v>
      </c>
    </row>
    <row r="699" spans="1:16" ht="13.5">
      <c r="A699" s="339"/>
      <c r="B699" s="281" t="s">
        <v>1457</v>
      </c>
      <c r="C699" s="282" t="s">
        <v>1665</v>
      </c>
      <c r="D699" s="280" t="s">
        <v>172</v>
      </c>
      <c r="E699" s="283" t="s">
        <v>159</v>
      </c>
      <c r="F699" s="289">
        <v>3</v>
      </c>
      <c r="G699" s="285">
        <f>I6</f>
        <v>1000</v>
      </c>
      <c r="H699" s="284">
        <f>F699*G699</f>
        <v>3000</v>
      </c>
      <c r="I699" s="283" t="s">
        <v>413</v>
      </c>
      <c r="J699" s="280" t="s">
        <v>176</v>
      </c>
      <c r="K699" s="289">
        <v>20</v>
      </c>
      <c r="L699" s="285">
        <f>Output_2!I17</f>
        <v>77.94</v>
      </c>
      <c r="M699" s="284">
        <f>K699*L699</f>
        <v>1558.8</v>
      </c>
      <c r="N699" s="284"/>
      <c r="O699" s="286"/>
      <c r="P699" s="345"/>
    </row>
    <row r="700" spans="1:16" ht="13.5">
      <c r="A700" s="339"/>
      <c r="B700" s="281"/>
      <c r="C700" s="282"/>
      <c r="D700" s="280"/>
      <c r="E700" s="283" t="s">
        <v>156</v>
      </c>
      <c r="F700" s="289">
        <v>3</v>
      </c>
      <c r="G700" s="285">
        <f>O6</f>
        <v>640</v>
      </c>
      <c r="H700" s="284">
        <f>F700*G700</f>
        <v>1920</v>
      </c>
      <c r="I700" s="283"/>
      <c r="J700" s="280"/>
      <c r="K700" s="289"/>
      <c r="L700" s="285"/>
      <c r="M700" s="284"/>
      <c r="N700" s="284"/>
      <c r="O700" s="286"/>
      <c r="P700" s="345"/>
    </row>
    <row r="701" spans="1:16" ht="13.5">
      <c r="A701" s="339"/>
      <c r="B701" s="281"/>
      <c r="C701" s="282"/>
      <c r="D701" s="280"/>
      <c r="E701" s="283"/>
      <c r="F701" s="289"/>
      <c r="G701" s="288"/>
      <c r="H701" s="284">
        <f>SUM(H699:H700)</f>
        <v>4920</v>
      </c>
      <c r="I701" s="283"/>
      <c r="J701" s="280"/>
      <c r="K701" s="289"/>
      <c r="L701" s="285"/>
      <c r="M701" s="284">
        <f>SUM(M699:M700)</f>
        <v>1558.8</v>
      </c>
      <c r="N701" s="284"/>
      <c r="O701" s="286">
        <f>H701+M701</f>
        <v>6478.8</v>
      </c>
      <c r="P701" s="345">
        <f>O701/100</f>
        <v>64.787999999999997</v>
      </c>
    </row>
    <row r="702" spans="1:16" ht="27">
      <c r="A702" s="339"/>
      <c r="B702" s="281">
        <v>12</v>
      </c>
      <c r="C702" s="282" t="s">
        <v>1543</v>
      </c>
      <c r="D702" s="280"/>
      <c r="E702" s="283"/>
      <c r="F702" s="289"/>
      <c r="G702" s="288"/>
      <c r="H702" s="284"/>
      <c r="I702" s="283"/>
      <c r="J702" s="280"/>
      <c r="K702" s="289"/>
      <c r="L702" s="285"/>
      <c r="M702" s="284"/>
      <c r="N702" s="284"/>
      <c r="O702" s="286"/>
      <c r="P702" s="345"/>
    </row>
    <row r="703" spans="1:16" ht="13.5">
      <c r="A703" s="339"/>
      <c r="B703" s="281" t="s">
        <v>1456</v>
      </c>
      <c r="C703" s="282" t="s">
        <v>1662</v>
      </c>
      <c r="D703" s="280" t="s">
        <v>172</v>
      </c>
      <c r="E703" s="283" t="s">
        <v>159</v>
      </c>
      <c r="F703" s="289">
        <v>3.5</v>
      </c>
      <c r="G703" s="285">
        <f>G696</f>
        <v>1000</v>
      </c>
      <c r="H703" s="284">
        <f>F703*G703</f>
        <v>3500</v>
      </c>
      <c r="I703" s="283" t="s">
        <v>66</v>
      </c>
      <c r="J703" s="280" t="s">
        <v>176</v>
      </c>
      <c r="K703" s="289">
        <v>30</v>
      </c>
      <c r="L703" s="285">
        <f>Output_2!I19</f>
        <v>891.94</v>
      </c>
      <c r="M703" s="284">
        <f>K703*L703</f>
        <v>26758.2</v>
      </c>
      <c r="N703" s="284"/>
      <c r="O703" s="286"/>
      <c r="P703" s="345"/>
    </row>
    <row r="704" spans="1:16" ht="13.5">
      <c r="A704" s="339"/>
      <c r="B704" s="281"/>
      <c r="C704" s="282"/>
      <c r="D704" s="280"/>
      <c r="E704" s="283" t="s">
        <v>156</v>
      </c>
      <c r="F704" s="289">
        <v>3.5</v>
      </c>
      <c r="G704" s="285">
        <f>G697</f>
        <v>640</v>
      </c>
      <c r="H704" s="284">
        <f>F704*G704</f>
        <v>2240</v>
      </c>
      <c r="I704" s="283"/>
      <c r="J704" s="280"/>
      <c r="K704" s="289"/>
      <c r="L704" s="285"/>
      <c r="M704" s="284"/>
      <c r="N704" s="284"/>
      <c r="O704" s="286"/>
      <c r="P704" s="345"/>
    </row>
    <row r="705" spans="1:16" ht="13.5">
      <c r="A705" s="339"/>
      <c r="B705" s="281"/>
      <c r="C705" s="282"/>
      <c r="D705" s="280"/>
      <c r="E705" s="283"/>
      <c r="F705" s="289"/>
      <c r="G705" s="288"/>
      <c r="H705" s="284">
        <f>SUM(H703:H704)</f>
        <v>5740</v>
      </c>
      <c r="I705" s="283"/>
      <c r="J705" s="280"/>
      <c r="K705" s="289"/>
      <c r="L705" s="285"/>
      <c r="M705" s="284">
        <f>SUM(M703:M704)</f>
        <v>26758.2</v>
      </c>
      <c r="N705" s="284"/>
      <c r="O705" s="286">
        <f>H705+M705</f>
        <v>32498.2</v>
      </c>
      <c r="P705" s="345">
        <f>O705/100</f>
        <v>324.98200000000003</v>
      </c>
    </row>
    <row r="706" spans="1:16" ht="13.5">
      <c r="A706" s="339"/>
      <c r="B706" s="281" t="s">
        <v>1457</v>
      </c>
      <c r="C706" s="282" t="s">
        <v>1665</v>
      </c>
      <c r="D706" s="280" t="s">
        <v>172</v>
      </c>
      <c r="E706" s="283" t="s">
        <v>159</v>
      </c>
      <c r="F706" s="289">
        <v>3</v>
      </c>
      <c r="G706" s="285">
        <f>G696</f>
        <v>1000</v>
      </c>
      <c r="H706" s="284">
        <f>F706*G706</f>
        <v>3000</v>
      </c>
      <c r="I706" s="283" t="s">
        <v>66</v>
      </c>
      <c r="J706" s="280" t="s">
        <v>176</v>
      </c>
      <c r="K706" s="289">
        <v>20</v>
      </c>
      <c r="L706" s="285">
        <f>Output_2!I19</f>
        <v>891.94</v>
      </c>
      <c r="M706" s="284">
        <f>K706*L706</f>
        <v>17838.800000000003</v>
      </c>
      <c r="N706" s="284"/>
      <c r="O706" s="286"/>
      <c r="P706" s="345"/>
    </row>
    <row r="707" spans="1:16" ht="13.5">
      <c r="A707" s="339"/>
      <c r="B707" s="281"/>
      <c r="C707" s="282"/>
      <c r="D707" s="280"/>
      <c r="E707" s="283" t="s">
        <v>156</v>
      </c>
      <c r="F707" s="289">
        <v>3</v>
      </c>
      <c r="G707" s="285">
        <f>G697</f>
        <v>640</v>
      </c>
      <c r="H707" s="284">
        <f>F707*G707</f>
        <v>1920</v>
      </c>
      <c r="I707" s="283"/>
      <c r="J707" s="280"/>
      <c r="K707" s="289"/>
      <c r="L707" s="285"/>
      <c r="M707" s="284"/>
      <c r="N707" s="284"/>
      <c r="O707" s="286"/>
      <c r="P707" s="345"/>
    </row>
    <row r="708" spans="1:16" ht="13.5">
      <c r="A708" s="339"/>
      <c r="B708" s="281"/>
      <c r="C708" s="282"/>
      <c r="D708" s="280"/>
      <c r="E708" s="283"/>
      <c r="F708" s="289"/>
      <c r="G708" s="288"/>
      <c r="H708" s="284">
        <f>SUM(H706:H707)</f>
        <v>4920</v>
      </c>
      <c r="I708" s="283"/>
      <c r="J708" s="280"/>
      <c r="K708" s="289"/>
      <c r="L708" s="285"/>
      <c r="M708" s="284">
        <f>SUM(M706:M707)</f>
        <v>17838.800000000003</v>
      </c>
      <c r="N708" s="284"/>
      <c r="O708" s="286">
        <f>H708+M708</f>
        <v>22758.800000000003</v>
      </c>
      <c r="P708" s="345">
        <f>O708/100</f>
        <v>227.58800000000002</v>
      </c>
    </row>
    <row r="709" spans="1:16" ht="13.5">
      <c r="A709" s="342">
        <v>14</v>
      </c>
      <c r="B709" s="539" t="s">
        <v>1544</v>
      </c>
      <c r="C709" s="539"/>
      <c r="D709" s="539"/>
      <c r="E709" s="539"/>
      <c r="F709" s="289"/>
      <c r="G709" s="288"/>
      <c r="H709" s="284"/>
      <c r="I709" s="283"/>
      <c r="J709" s="280"/>
      <c r="K709" s="289"/>
      <c r="L709" s="285"/>
      <c r="M709" s="284"/>
      <c r="N709" s="284"/>
      <c r="O709" s="286"/>
      <c r="P709" s="345"/>
    </row>
    <row r="710" spans="1:16" ht="13.5">
      <c r="A710" s="339"/>
      <c r="B710" s="281">
        <v>1</v>
      </c>
      <c r="C710" s="282" t="s">
        <v>1545</v>
      </c>
      <c r="D710" s="280"/>
      <c r="E710" s="283"/>
      <c r="F710" s="289"/>
      <c r="G710" s="288"/>
      <c r="H710" s="284"/>
      <c r="I710" s="283"/>
      <c r="J710" s="280"/>
      <c r="K710" s="289"/>
      <c r="L710" s="285"/>
      <c r="M710" s="284"/>
      <c r="N710" s="284"/>
      <c r="O710" s="286"/>
      <c r="P710" s="345"/>
    </row>
    <row r="711" spans="1:16" ht="13.5">
      <c r="A711" s="339"/>
      <c r="B711" s="281" t="s">
        <v>1456</v>
      </c>
      <c r="C711" s="282" t="s">
        <v>1676</v>
      </c>
      <c r="D711" s="280" t="s">
        <v>172</v>
      </c>
      <c r="E711" s="283" t="s">
        <v>159</v>
      </c>
      <c r="F711" s="289">
        <v>10.5</v>
      </c>
      <c r="G711" s="285">
        <f>I6</f>
        <v>1000</v>
      </c>
      <c r="H711" s="284">
        <f>F711*G711</f>
        <v>10500</v>
      </c>
      <c r="I711" s="283" t="s">
        <v>161</v>
      </c>
      <c r="J711" s="280" t="s">
        <v>162</v>
      </c>
      <c r="K711" s="289">
        <v>6.32</v>
      </c>
      <c r="L711" s="285">
        <f>I7</f>
        <v>1085</v>
      </c>
      <c r="M711" s="284">
        <f>K711*L711</f>
        <v>6857.2000000000007</v>
      </c>
      <c r="N711" s="284"/>
      <c r="O711" s="286"/>
      <c r="P711" s="345"/>
    </row>
    <row r="712" spans="1:16" ht="13.5">
      <c r="A712" s="339"/>
      <c r="B712" s="281"/>
      <c r="C712" s="282"/>
      <c r="D712" s="280"/>
      <c r="E712" s="283" t="s">
        <v>156</v>
      </c>
      <c r="F712" s="289">
        <v>12</v>
      </c>
      <c r="G712" s="285">
        <f>O6</f>
        <v>640</v>
      </c>
      <c r="H712" s="284">
        <f>F712*G712</f>
        <v>7680</v>
      </c>
      <c r="I712" s="283" t="s">
        <v>160</v>
      </c>
      <c r="J712" s="280" t="s">
        <v>79</v>
      </c>
      <c r="K712" s="289">
        <v>0.22</v>
      </c>
      <c r="L712" s="285">
        <f>L7</f>
        <v>3250</v>
      </c>
      <c r="M712" s="284">
        <f>K712*L712</f>
        <v>715</v>
      </c>
      <c r="N712" s="284"/>
      <c r="O712" s="286"/>
      <c r="P712" s="345"/>
    </row>
    <row r="713" spans="1:16" ht="13.5">
      <c r="A713" s="339"/>
      <c r="B713" s="281"/>
      <c r="C713" s="282"/>
      <c r="D713" s="280"/>
      <c r="E713" s="283"/>
      <c r="F713" s="289"/>
      <c r="G713" s="288"/>
      <c r="H713" s="284">
        <f>SUM(H711:H712)</f>
        <v>18180</v>
      </c>
      <c r="I713" s="283"/>
      <c r="J713" s="280"/>
      <c r="K713" s="289"/>
      <c r="L713" s="285"/>
      <c r="M713" s="284">
        <f>SUM(M711:M712)</f>
        <v>7572.2000000000007</v>
      </c>
      <c r="N713" s="284"/>
      <c r="O713" s="286">
        <f>H713+M713</f>
        <v>25752.2</v>
      </c>
      <c r="P713" s="345">
        <f>O713/100</f>
        <v>257.52199999999999</v>
      </c>
    </row>
    <row r="714" spans="1:16" ht="13.5">
      <c r="A714" s="339"/>
      <c r="B714" s="315" t="s">
        <v>1456</v>
      </c>
      <c r="C714" s="282" t="s">
        <v>1676</v>
      </c>
      <c r="D714" s="280" t="s">
        <v>172</v>
      </c>
      <c r="E714" s="283" t="s">
        <v>159</v>
      </c>
      <c r="F714" s="289">
        <v>10.5</v>
      </c>
      <c r="G714" s="285">
        <f>I6</f>
        <v>1000</v>
      </c>
      <c r="H714" s="284">
        <f>F714*G714</f>
        <v>10500</v>
      </c>
      <c r="I714" s="283" t="s">
        <v>161</v>
      </c>
      <c r="J714" s="280" t="s">
        <v>162</v>
      </c>
      <c r="K714" s="289">
        <v>6.32</v>
      </c>
      <c r="L714" s="285">
        <f>I7</f>
        <v>1085</v>
      </c>
      <c r="M714" s="284">
        <f>K714*L714</f>
        <v>6857.2000000000007</v>
      </c>
      <c r="N714" s="284"/>
      <c r="O714" s="286"/>
      <c r="P714" s="345"/>
    </row>
    <row r="715" spans="1:16" ht="13.5">
      <c r="A715" s="339"/>
      <c r="B715" s="281"/>
      <c r="C715" s="282"/>
      <c r="D715" s="280"/>
      <c r="E715" s="283" t="s">
        <v>156</v>
      </c>
      <c r="F715" s="289">
        <v>12</v>
      </c>
      <c r="G715" s="285">
        <f>O6</f>
        <v>640</v>
      </c>
      <c r="H715" s="284">
        <f>F715*G715</f>
        <v>7680</v>
      </c>
      <c r="I715" s="283" t="s">
        <v>160</v>
      </c>
      <c r="J715" s="280" t="s">
        <v>79</v>
      </c>
      <c r="K715" s="289">
        <v>0.22</v>
      </c>
      <c r="L715" s="285">
        <f>I8</f>
        <v>7300</v>
      </c>
      <c r="M715" s="284">
        <f>K715*L715</f>
        <v>1606</v>
      </c>
      <c r="N715" s="284"/>
      <c r="O715" s="286"/>
      <c r="P715" s="345"/>
    </row>
    <row r="716" spans="1:16" ht="13.5">
      <c r="A716" s="339"/>
      <c r="B716" s="281"/>
      <c r="C716" s="282"/>
      <c r="D716" s="280"/>
      <c r="E716" s="283"/>
      <c r="F716" s="289"/>
      <c r="G716" s="288"/>
      <c r="H716" s="284">
        <f>SUM(H714:H715)</f>
        <v>18180</v>
      </c>
      <c r="I716" s="283"/>
      <c r="J716" s="280"/>
      <c r="K716" s="289"/>
      <c r="L716" s="285"/>
      <c r="M716" s="284">
        <f>SUM(M714:M715)</f>
        <v>8463.2000000000007</v>
      </c>
      <c r="N716" s="284"/>
      <c r="O716" s="286">
        <f>H716+M716</f>
        <v>26643.200000000001</v>
      </c>
      <c r="P716" s="345">
        <f>O716/100</f>
        <v>266.43200000000002</v>
      </c>
    </row>
    <row r="717" spans="1:16" ht="13.5">
      <c r="A717" s="339"/>
      <c r="B717" s="281" t="s">
        <v>1457</v>
      </c>
      <c r="C717" s="282" t="s">
        <v>1677</v>
      </c>
      <c r="D717" s="280" t="s">
        <v>172</v>
      </c>
      <c r="E717" s="283" t="s">
        <v>159</v>
      </c>
      <c r="F717" s="289">
        <v>10.5</v>
      </c>
      <c r="G717" s="285">
        <f>I6</f>
        <v>1000</v>
      </c>
      <c r="H717" s="284">
        <f>F717*G717</f>
        <v>10500</v>
      </c>
      <c r="I717" s="283" t="s">
        <v>161</v>
      </c>
      <c r="J717" s="280" t="s">
        <v>162</v>
      </c>
      <c r="K717" s="289">
        <v>4.2</v>
      </c>
      <c r="L717" s="285">
        <f>I7</f>
        <v>1085</v>
      </c>
      <c r="M717" s="284">
        <f>K717*L717</f>
        <v>4557</v>
      </c>
      <c r="N717" s="284"/>
      <c r="O717" s="286"/>
      <c r="P717" s="345"/>
    </row>
    <row r="718" spans="1:16" ht="13.5">
      <c r="A718" s="339"/>
      <c r="B718" s="281"/>
      <c r="C718" s="282"/>
      <c r="D718" s="280"/>
      <c r="E718" s="283" t="s">
        <v>156</v>
      </c>
      <c r="F718" s="289">
        <v>12</v>
      </c>
      <c r="G718" s="285">
        <f>O6</f>
        <v>640</v>
      </c>
      <c r="H718" s="284">
        <f>F718*G718</f>
        <v>7680</v>
      </c>
      <c r="I718" s="283" t="s">
        <v>160</v>
      </c>
      <c r="J718" s="280" t="s">
        <v>79</v>
      </c>
      <c r="K718" s="289">
        <v>0.28999999999999998</v>
      </c>
      <c r="L718" s="285">
        <f>L7</f>
        <v>3250</v>
      </c>
      <c r="M718" s="284">
        <f>K718*L718</f>
        <v>942.49999999999989</v>
      </c>
      <c r="N718" s="284"/>
      <c r="O718" s="286"/>
      <c r="P718" s="345"/>
    </row>
    <row r="719" spans="1:16" ht="13.5">
      <c r="A719" s="339"/>
      <c r="B719" s="281"/>
      <c r="C719" s="282"/>
      <c r="D719" s="280"/>
      <c r="E719" s="283"/>
      <c r="F719" s="289"/>
      <c r="G719" s="288"/>
      <c r="H719" s="284">
        <f>SUM(H717:H718)</f>
        <v>18180</v>
      </c>
      <c r="I719" s="283"/>
      <c r="J719" s="280"/>
      <c r="K719" s="289"/>
      <c r="L719" s="285"/>
      <c r="M719" s="284">
        <f>SUM(M717:M718)</f>
        <v>5499.5</v>
      </c>
      <c r="N719" s="284"/>
      <c r="O719" s="286">
        <f>H719+M719</f>
        <v>23679.5</v>
      </c>
      <c r="P719" s="345">
        <f>O719/100</f>
        <v>236.79499999999999</v>
      </c>
    </row>
    <row r="720" spans="1:16" ht="13.5">
      <c r="A720" s="339"/>
      <c r="B720" s="315" t="s">
        <v>1457</v>
      </c>
      <c r="C720" s="282" t="s">
        <v>1677</v>
      </c>
      <c r="D720" s="280" t="s">
        <v>172</v>
      </c>
      <c r="E720" s="283" t="s">
        <v>159</v>
      </c>
      <c r="F720" s="289">
        <v>10.5</v>
      </c>
      <c r="G720" s="285">
        <f>I6</f>
        <v>1000</v>
      </c>
      <c r="H720" s="284">
        <f>F720*G720</f>
        <v>10500</v>
      </c>
      <c r="I720" s="283" t="s">
        <v>161</v>
      </c>
      <c r="J720" s="280" t="s">
        <v>162</v>
      </c>
      <c r="K720" s="289">
        <v>4.2</v>
      </c>
      <c r="L720" s="285">
        <f>I7</f>
        <v>1085</v>
      </c>
      <c r="M720" s="284">
        <f>K720*L720</f>
        <v>4557</v>
      </c>
      <c r="N720" s="284"/>
      <c r="O720" s="286"/>
      <c r="P720" s="345"/>
    </row>
    <row r="721" spans="1:16" ht="13.5">
      <c r="A721" s="339"/>
      <c r="B721" s="281"/>
      <c r="C721" s="282"/>
      <c r="D721" s="280"/>
      <c r="E721" s="283" t="s">
        <v>156</v>
      </c>
      <c r="F721" s="289">
        <v>12</v>
      </c>
      <c r="G721" s="285">
        <f>O6</f>
        <v>640</v>
      </c>
      <c r="H721" s="284">
        <f>F721*G721</f>
        <v>7680</v>
      </c>
      <c r="I721" s="283" t="s">
        <v>160</v>
      </c>
      <c r="J721" s="280" t="s">
        <v>79</v>
      </c>
      <c r="K721" s="289">
        <v>0.28999999999999998</v>
      </c>
      <c r="L721" s="285">
        <f>I8</f>
        <v>7300</v>
      </c>
      <c r="M721" s="284">
        <f>K721*L721</f>
        <v>2117</v>
      </c>
      <c r="N721" s="284"/>
      <c r="O721" s="286"/>
      <c r="P721" s="345"/>
    </row>
    <row r="722" spans="1:16" ht="13.5">
      <c r="A722" s="339"/>
      <c r="B722" s="281"/>
      <c r="C722" s="282"/>
      <c r="D722" s="280"/>
      <c r="E722" s="283"/>
      <c r="F722" s="289"/>
      <c r="G722" s="288"/>
      <c r="H722" s="284">
        <f>SUM(H720:H721)</f>
        <v>18180</v>
      </c>
      <c r="I722" s="283"/>
      <c r="J722" s="280"/>
      <c r="K722" s="289"/>
      <c r="L722" s="285"/>
      <c r="M722" s="284">
        <f>SUM(M720:M721)</f>
        <v>6674</v>
      </c>
      <c r="N722" s="284"/>
      <c r="O722" s="286">
        <f>H722+M722</f>
        <v>24854</v>
      </c>
      <c r="P722" s="345">
        <f>O722/100</f>
        <v>248.54</v>
      </c>
    </row>
    <row r="723" spans="1:16" ht="13.5">
      <c r="A723" s="339"/>
      <c r="B723" s="281" t="s">
        <v>1458</v>
      </c>
      <c r="C723" s="282" t="s">
        <v>1678</v>
      </c>
      <c r="D723" s="280" t="s">
        <v>172</v>
      </c>
      <c r="E723" s="283" t="s">
        <v>159</v>
      </c>
      <c r="F723" s="289">
        <v>10.5</v>
      </c>
      <c r="G723" s="285">
        <f>I6</f>
        <v>1000</v>
      </c>
      <c r="H723" s="284">
        <f>F723*G723</f>
        <v>10500</v>
      </c>
      <c r="I723" s="283" t="s">
        <v>161</v>
      </c>
      <c r="J723" s="280" t="s">
        <v>162</v>
      </c>
      <c r="K723" s="289">
        <v>3.1</v>
      </c>
      <c r="L723" s="285">
        <f>I7</f>
        <v>1085</v>
      </c>
      <c r="M723" s="284">
        <f>K723*L723</f>
        <v>3363.5</v>
      </c>
      <c r="N723" s="284"/>
      <c r="O723" s="286"/>
      <c r="P723" s="345"/>
    </row>
    <row r="724" spans="1:16" ht="13.5">
      <c r="A724" s="339"/>
      <c r="B724" s="281"/>
      <c r="C724" s="282"/>
      <c r="D724" s="280"/>
      <c r="E724" s="283" t="s">
        <v>156</v>
      </c>
      <c r="F724" s="289">
        <v>12</v>
      </c>
      <c r="G724" s="285">
        <f>O6</f>
        <v>640</v>
      </c>
      <c r="H724" s="284">
        <f>F724*G724</f>
        <v>7680</v>
      </c>
      <c r="I724" s="283" t="s">
        <v>160</v>
      </c>
      <c r="J724" s="280" t="s">
        <v>79</v>
      </c>
      <c r="K724" s="289">
        <v>0.32</v>
      </c>
      <c r="L724" s="285">
        <f>L7</f>
        <v>3250</v>
      </c>
      <c r="M724" s="284">
        <f>K724*L724</f>
        <v>1040</v>
      </c>
      <c r="N724" s="284"/>
      <c r="O724" s="286"/>
      <c r="P724" s="345"/>
    </row>
    <row r="725" spans="1:16" ht="13.5">
      <c r="A725" s="339"/>
      <c r="B725" s="281"/>
      <c r="C725" s="282"/>
      <c r="D725" s="280"/>
      <c r="E725" s="283"/>
      <c r="F725" s="289"/>
      <c r="G725" s="288"/>
      <c r="H725" s="284">
        <f>SUM(H723:H724)</f>
        <v>18180</v>
      </c>
      <c r="I725" s="283"/>
      <c r="J725" s="280"/>
      <c r="K725" s="289"/>
      <c r="L725" s="285"/>
      <c r="M725" s="284">
        <f>SUM(M723:M724)</f>
        <v>4403.5</v>
      </c>
      <c r="N725" s="284"/>
      <c r="O725" s="286">
        <f>H725+M725</f>
        <v>22583.5</v>
      </c>
      <c r="P725" s="345">
        <f>O725/100</f>
        <v>225.83500000000001</v>
      </c>
    </row>
    <row r="726" spans="1:16" ht="13.5">
      <c r="A726" s="339"/>
      <c r="B726" s="315" t="s">
        <v>1458</v>
      </c>
      <c r="C726" s="282" t="s">
        <v>1678</v>
      </c>
      <c r="D726" s="280" t="s">
        <v>172</v>
      </c>
      <c r="E726" s="283" t="s">
        <v>159</v>
      </c>
      <c r="F726" s="289">
        <v>10.5</v>
      </c>
      <c r="G726" s="285">
        <f>I6</f>
        <v>1000</v>
      </c>
      <c r="H726" s="284">
        <f>F726*G726</f>
        <v>10500</v>
      </c>
      <c r="I726" s="283" t="s">
        <v>161</v>
      </c>
      <c r="J726" s="280" t="s">
        <v>162</v>
      </c>
      <c r="K726" s="289">
        <v>3.1</v>
      </c>
      <c r="L726" s="285">
        <f>I7</f>
        <v>1085</v>
      </c>
      <c r="M726" s="284">
        <f>K726*L726</f>
        <v>3363.5</v>
      </c>
      <c r="N726" s="284"/>
      <c r="O726" s="286"/>
      <c r="P726" s="345"/>
    </row>
    <row r="727" spans="1:16" ht="13.5">
      <c r="A727" s="339"/>
      <c r="B727" s="281"/>
      <c r="C727" s="282"/>
      <c r="D727" s="280"/>
      <c r="E727" s="283" t="s">
        <v>156</v>
      </c>
      <c r="F727" s="289">
        <v>12</v>
      </c>
      <c r="G727" s="285">
        <f>O6</f>
        <v>640</v>
      </c>
      <c r="H727" s="284">
        <f>F727*G727</f>
        <v>7680</v>
      </c>
      <c r="I727" s="283" t="s">
        <v>160</v>
      </c>
      <c r="J727" s="280" t="s">
        <v>79</v>
      </c>
      <c r="K727" s="289">
        <v>0.32</v>
      </c>
      <c r="L727" s="285">
        <f>O6</f>
        <v>640</v>
      </c>
      <c r="M727" s="284">
        <f>K727*L727</f>
        <v>204.8</v>
      </c>
      <c r="N727" s="284"/>
      <c r="O727" s="286"/>
      <c r="P727" s="345"/>
    </row>
    <row r="728" spans="1:16" ht="13.5">
      <c r="A728" s="339"/>
      <c r="B728" s="281"/>
      <c r="C728" s="282"/>
      <c r="D728" s="280"/>
      <c r="E728" s="283"/>
      <c r="F728" s="289"/>
      <c r="G728" s="288"/>
      <c r="H728" s="284">
        <f>SUM(H726:H727)</f>
        <v>18180</v>
      </c>
      <c r="I728" s="283"/>
      <c r="J728" s="280"/>
      <c r="K728" s="289"/>
      <c r="L728" s="285"/>
      <c r="M728" s="284">
        <f>SUM(M726:M727)</f>
        <v>3568.3</v>
      </c>
      <c r="N728" s="284"/>
      <c r="O728" s="286">
        <f>H728+M728</f>
        <v>21748.3</v>
      </c>
      <c r="P728" s="345">
        <f>O728/100</f>
        <v>217.483</v>
      </c>
    </row>
    <row r="729" spans="1:16" ht="13.5">
      <c r="A729" s="339"/>
      <c r="B729" s="281">
        <v>2</v>
      </c>
      <c r="C729" s="282" t="s">
        <v>1546</v>
      </c>
      <c r="D729" s="280"/>
      <c r="E729" s="283"/>
      <c r="F729" s="289"/>
      <c r="G729" s="288"/>
      <c r="H729" s="284"/>
      <c r="I729" s="283"/>
      <c r="J729" s="280"/>
      <c r="K729" s="289"/>
      <c r="L729" s="285"/>
      <c r="M729" s="284"/>
      <c r="N729" s="284"/>
      <c r="O729" s="286"/>
      <c r="P729" s="345"/>
    </row>
    <row r="730" spans="1:16" ht="13.5">
      <c r="A730" s="339"/>
      <c r="B730" s="281" t="s">
        <v>1456</v>
      </c>
      <c r="C730" s="282" t="s">
        <v>1679</v>
      </c>
      <c r="D730" s="280" t="s">
        <v>172</v>
      </c>
      <c r="E730" s="283" t="s">
        <v>159</v>
      </c>
      <c r="F730" s="289">
        <v>10</v>
      </c>
      <c r="G730" s="285">
        <f>I6</f>
        <v>1000</v>
      </c>
      <c r="H730" s="284">
        <f>F730*G730</f>
        <v>10000</v>
      </c>
      <c r="I730" s="283" t="s">
        <v>161</v>
      </c>
      <c r="J730" s="280" t="s">
        <v>162</v>
      </c>
      <c r="K730" s="289">
        <v>12.24</v>
      </c>
      <c r="L730" s="285">
        <f>I7</f>
        <v>1085</v>
      </c>
      <c r="M730" s="284">
        <f>K730*L730</f>
        <v>13280.4</v>
      </c>
      <c r="N730" s="284"/>
      <c r="O730" s="286"/>
      <c r="P730" s="345"/>
    </row>
    <row r="731" spans="1:16" ht="13.5">
      <c r="A731" s="339"/>
      <c r="B731" s="281"/>
      <c r="C731" s="282"/>
      <c r="D731" s="280"/>
      <c r="E731" s="283" t="s">
        <v>156</v>
      </c>
      <c r="F731" s="289">
        <v>14</v>
      </c>
      <c r="G731" s="285">
        <f>O6</f>
        <v>640</v>
      </c>
      <c r="H731" s="284">
        <f>F731*G731</f>
        <v>8960</v>
      </c>
      <c r="I731" s="283" t="s">
        <v>160</v>
      </c>
      <c r="J731" s="280" t="s">
        <v>79</v>
      </c>
      <c r="K731" s="289">
        <v>0.43</v>
      </c>
      <c r="L731" s="285">
        <f>L7</f>
        <v>3250</v>
      </c>
      <c r="M731" s="284">
        <f>K731*L731</f>
        <v>1397.5</v>
      </c>
      <c r="N731" s="284"/>
      <c r="O731" s="286"/>
      <c r="P731" s="345"/>
    </row>
    <row r="732" spans="1:16" ht="13.5">
      <c r="A732" s="339"/>
      <c r="B732" s="281"/>
      <c r="C732" s="282"/>
      <c r="D732" s="280"/>
      <c r="E732" s="283"/>
      <c r="F732" s="289"/>
      <c r="G732" s="288"/>
      <c r="H732" s="284">
        <f>SUM(H730:H731)</f>
        <v>18960</v>
      </c>
      <c r="I732" s="283"/>
      <c r="J732" s="280"/>
      <c r="K732" s="289"/>
      <c r="L732" s="285"/>
      <c r="M732" s="284">
        <f>SUM(M730:M731)</f>
        <v>14677.9</v>
      </c>
      <c r="N732" s="284"/>
      <c r="O732" s="286">
        <f>H732+M732</f>
        <v>33637.9</v>
      </c>
      <c r="P732" s="345">
        <f>O732/100</f>
        <v>336.37900000000002</v>
      </c>
    </row>
    <row r="733" spans="1:16" ht="13.5">
      <c r="A733" s="339"/>
      <c r="B733" s="315" t="s">
        <v>1456</v>
      </c>
      <c r="C733" s="282" t="s">
        <v>1679</v>
      </c>
      <c r="D733" s="280" t="s">
        <v>172</v>
      </c>
      <c r="E733" s="283" t="s">
        <v>159</v>
      </c>
      <c r="F733" s="289">
        <v>10</v>
      </c>
      <c r="G733" s="285">
        <f>I6</f>
        <v>1000</v>
      </c>
      <c r="H733" s="284">
        <f>F733*G733</f>
        <v>10000</v>
      </c>
      <c r="I733" s="283" t="s">
        <v>161</v>
      </c>
      <c r="J733" s="280" t="s">
        <v>162</v>
      </c>
      <c r="K733" s="289">
        <v>12.24</v>
      </c>
      <c r="L733" s="285">
        <f>I7</f>
        <v>1085</v>
      </c>
      <c r="M733" s="284">
        <f>K733*L733</f>
        <v>13280.4</v>
      </c>
      <c r="N733" s="284"/>
      <c r="O733" s="286"/>
      <c r="P733" s="345"/>
    </row>
    <row r="734" spans="1:16" ht="13.5">
      <c r="A734" s="339"/>
      <c r="B734" s="281"/>
      <c r="C734" s="282"/>
      <c r="D734" s="280"/>
      <c r="E734" s="283" t="s">
        <v>156</v>
      </c>
      <c r="F734" s="289">
        <v>14</v>
      </c>
      <c r="G734" s="285">
        <f>O6</f>
        <v>640</v>
      </c>
      <c r="H734" s="284">
        <f>F734*G734</f>
        <v>8960</v>
      </c>
      <c r="I734" s="283" t="s">
        <v>160</v>
      </c>
      <c r="J734" s="280" t="s">
        <v>79</v>
      </c>
      <c r="K734" s="289">
        <v>0.43</v>
      </c>
      <c r="L734" s="285">
        <f>I8</f>
        <v>7300</v>
      </c>
      <c r="M734" s="284">
        <f>K734*L734</f>
        <v>3139</v>
      </c>
      <c r="N734" s="284"/>
      <c r="O734" s="286"/>
      <c r="P734" s="345"/>
    </row>
    <row r="735" spans="1:16" ht="13.5">
      <c r="A735" s="339"/>
      <c r="B735" s="281"/>
      <c r="C735" s="282"/>
      <c r="D735" s="280"/>
      <c r="E735" s="283"/>
      <c r="F735" s="289"/>
      <c r="G735" s="288"/>
      <c r="H735" s="284">
        <f>SUM(H733:H734)</f>
        <v>18960</v>
      </c>
      <c r="I735" s="283"/>
      <c r="J735" s="280"/>
      <c r="K735" s="289"/>
      <c r="L735" s="285"/>
      <c r="M735" s="284">
        <f>SUM(M733:M734)</f>
        <v>16419.400000000001</v>
      </c>
      <c r="N735" s="284"/>
      <c r="O735" s="286">
        <f>H735+M735</f>
        <v>35379.4</v>
      </c>
      <c r="P735" s="345">
        <f>O735/100</f>
        <v>353.79400000000004</v>
      </c>
    </row>
    <row r="736" spans="1:16" ht="13.5">
      <c r="A736" s="339"/>
      <c r="B736" s="281" t="s">
        <v>1457</v>
      </c>
      <c r="C736" s="282" t="s">
        <v>1680</v>
      </c>
      <c r="D736" s="280" t="s">
        <v>172</v>
      </c>
      <c r="E736" s="283" t="s">
        <v>159</v>
      </c>
      <c r="F736" s="289">
        <v>10</v>
      </c>
      <c r="G736" s="285">
        <f>I6</f>
        <v>1000</v>
      </c>
      <c r="H736" s="284">
        <f>F736*G736</f>
        <v>10000</v>
      </c>
      <c r="I736" s="283" t="s">
        <v>161</v>
      </c>
      <c r="J736" s="280" t="s">
        <v>162</v>
      </c>
      <c r="K736" s="289">
        <v>8.16</v>
      </c>
      <c r="L736" s="285">
        <f>I7</f>
        <v>1085</v>
      </c>
      <c r="M736" s="284">
        <f>K736*L736</f>
        <v>8853.6</v>
      </c>
      <c r="N736" s="284"/>
      <c r="O736" s="286"/>
      <c r="P736" s="345"/>
    </row>
    <row r="737" spans="1:16" ht="13.5">
      <c r="A737" s="339"/>
      <c r="B737" s="281"/>
      <c r="C737" s="282"/>
      <c r="D737" s="280"/>
      <c r="E737" s="283" t="s">
        <v>156</v>
      </c>
      <c r="F737" s="289">
        <v>14</v>
      </c>
      <c r="G737" s="285">
        <f>O6</f>
        <v>640</v>
      </c>
      <c r="H737" s="284">
        <f>F737*G737</f>
        <v>8960</v>
      </c>
      <c r="I737" s="283" t="s">
        <v>160</v>
      </c>
      <c r="J737" s="280" t="s">
        <v>79</v>
      </c>
      <c r="K737" s="289">
        <v>0.56999999999999995</v>
      </c>
      <c r="L737" s="285">
        <f>L7</f>
        <v>3250</v>
      </c>
      <c r="M737" s="284">
        <f>K737*L737</f>
        <v>1852.4999999999998</v>
      </c>
      <c r="N737" s="284"/>
      <c r="O737" s="286"/>
      <c r="P737" s="345"/>
    </row>
    <row r="738" spans="1:16" ht="13.5">
      <c r="A738" s="339"/>
      <c r="B738" s="281"/>
      <c r="C738" s="282"/>
      <c r="D738" s="280"/>
      <c r="E738" s="283"/>
      <c r="F738" s="289"/>
      <c r="G738" s="288"/>
      <c r="H738" s="284">
        <f>SUM(H736:H737)</f>
        <v>18960</v>
      </c>
      <c r="I738" s="283"/>
      <c r="J738" s="280"/>
      <c r="K738" s="289"/>
      <c r="L738" s="285"/>
      <c r="M738" s="284">
        <f>SUM(M736:M737)</f>
        <v>10706.1</v>
      </c>
      <c r="N738" s="284"/>
      <c r="O738" s="286">
        <f>H738+M738</f>
        <v>29666.1</v>
      </c>
      <c r="P738" s="345">
        <f>O738/100</f>
        <v>296.661</v>
      </c>
    </row>
    <row r="739" spans="1:16" ht="13.5">
      <c r="A739" s="339"/>
      <c r="B739" s="315" t="s">
        <v>1457</v>
      </c>
      <c r="C739" s="282" t="s">
        <v>1680</v>
      </c>
      <c r="D739" s="280" t="s">
        <v>172</v>
      </c>
      <c r="E739" s="283" t="s">
        <v>159</v>
      </c>
      <c r="F739" s="289">
        <v>10</v>
      </c>
      <c r="G739" s="285">
        <f>I6</f>
        <v>1000</v>
      </c>
      <c r="H739" s="284">
        <f>F739*G739</f>
        <v>10000</v>
      </c>
      <c r="I739" s="283" t="s">
        <v>161</v>
      </c>
      <c r="J739" s="280" t="s">
        <v>162</v>
      </c>
      <c r="K739" s="289">
        <v>8.16</v>
      </c>
      <c r="L739" s="285">
        <f>I7</f>
        <v>1085</v>
      </c>
      <c r="M739" s="284">
        <f>K739*L739</f>
        <v>8853.6</v>
      </c>
      <c r="N739" s="284"/>
      <c r="O739" s="286"/>
      <c r="P739" s="345"/>
    </row>
    <row r="740" spans="1:16" ht="13.5">
      <c r="A740" s="339"/>
      <c r="B740" s="281"/>
      <c r="C740" s="282"/>
      <c r="D740" s="280"/>
      <c r="E740" s="283" t="s">
        <v>156</v>
      </c>
      <c r="F740" s="289">
        <v>14</v>
      </c>
      <c r="G740" s="285">
        <f>O6</f>
        <v>640</v>
      </c>
      <c r="H740" s="284">
        <f>F740*G740</f>
        <v>8960</v>
      </c>
      <c r="I740" s="283" t="s">
        <v>160</v>
      </c>
      <c r="J740" s="280" t="s">
        <v>79</v>
      </c>
      <c r="K740" s="289">
        <v>0.56999999999999995</v>
      </c>
      <c r="L740" s="285">
        <f>I8</f>
        <v>7300</v>
      </c>
      <c r="M740" s="284">
        <f>K740*L740</f>
        <v>4161</v>
      </c>
      <c r="N740" s="284"/>
      <c r="O740" s="286"/>
      <c r="P740" s="345"/>
    </row>
    <row r="741" spans="1:16" ht="13.5">
      <c r="A741" s="339"/>
      <c r="B741" s="281"/>
      <c r="C741" s="282"/>
      <c r="D741" s="280"/>
      <c r="E741" s="283"/>
      <c r="F741" s="289"/>
      <c r="G741" s="288"/>
      <c r="H741" s="284">
        <f>SUM(H739:H740)</f>
        <v>18960</v>
      </c>
      <c r="I741" s="283"/>
      <c r="J741" s="280"/>
      <c r="K741" s="289"/>
      <c r="L741" s="285"/>
      <c r="M741" s="284">
        <f>SUM(M739:M740)</f>
        <v>13014.6</v>
      </c>
      <c r="N741" s="284"/>
      <c r="O741" s="286">
        <f>H741+M741</f>
        <v>31974.6</v>
      </c>
      <c r="P741" s="345">
        <f>O741/100</f>
        <v>319.74599999999998</v>
      </c>
    </row>
    <row r="742" spans="1:16" ht="13.5">
      <c r="A742" s="339"/>
      <c r="B742" s="281" t="s">
        <v>1458</v>
      </c>
      <c r="C742" s="282" t="s">
        <v>1678</v>
      </c>
      <c r="D742" s="280" t="s">
        <v>172</v>
      </c>
      <c r="E742" s="283" t="s">
        <v>159</v>
      </c>
      <c r="F742" s="289">
        <v>10</v>
      </c>
      <c r="G742" s="285">
        <f>I6</f>
        <v>1000</v>
      </c>
      <c r="H742" s="284">
        <f>F742*G742</f>
        <v>10000</v>
      </c>
      <c r="I742" s="283" t="s">
        <v>161</v>
      </c>
      <c r="J742" s="280" t="s">
        <v>162</v>
      </c>
      <c r="K742" s="289">
        <v>6.12</v>
      </c>
      <c r="L742" s="285">
        <f>I7</f>
        <v>1085</v>
      </c>
      <c r="M742" s="284">
        <f>K742*L742</f>
        <v>6640.2</v>
      </c>
      <c r="N742" s="284"/>
      <c r="O742" s="286"/>
      <c r="P742" s="345"/>
    </row>
    <row r="743" spans="1:16" ht="13.5">
      <c r="A743" s="339"/>
      <c r="B743" s="281"/>
      <c r="C743" s="282"/>
      <c r="D743" s="280"/>
      <c r="E743" s="283" t="s">
        <v>156</v>
      </c>
      <c r="F743" s="289">
        <v>14</v>
      </c>
      <c r="G743" s="285">
        <f>O6</f>
        <v>640</v>
      </c>
      <c r="H743" s="284">
        <f>F743*G743</f>
        <v>8960</v>
      </c>
      <c r="I743" s="283" t="s">
        <v>160</v>
      </c>
      <c r="J743" s="280" t="s">
        <v>79</v>
      </c>
      <c r="K743" s="289">
        <v>0.63</v>
      </c>
      <c r="L743" s="285">
        <f>L7</f>
        <v>3250</v>
      </c>
      <c r="M743" s="284">
        <f>K743*L743</f>
        <v>2047.5</v>
      </c>
      <c r="N743" s="284"/>
      <c r="O743" s="286"/>
      <c r="P743" s="345"/>
    </row>
    <row r="744" spans="1:16" ht="13.5">
      <c r="A744" s="339"/>
      <c r="B744" s="281"/>
      <c r="C744" s="282"/>
      <c r="D744" s="280"/>
      <c r="E744" s="283"/>
      <c r="F744" s="289"/>
      <c r="G744" s="288"/>
      <c r="H744" s="284">
        <f>SUM(H742:H743)</f>
        <v>18960</v>
      </c>
      <c r="I744" s="283"/>
      <c r="J744" s="280"/>
      <c r="K744" s="289"/>
      <c r="L744" s="285"/>
      <c r="M744" s="284">
        <f>SUM(M742:M743)</f>
        <v>8687.7000000000007</v>
      </c>
      <c r="N744" s="284"/>
      <c r="O744" s="286">
        <f>H744+M744</f>
        <v>27647.7</v>
      </c>
      <c r="P744" s="345">
        <f>O744/100</f>
        <v>276.47700000000003</v>
      </c>
    </row>
    <row r="745" spans="1:16" ht="13.5">
      <c r="A745" s="339"/>
      <c r="B745" s="315" t="s">
        <v>1458</v>
      </c>
      <c r="C745" s="282" t="s">
        <v>1678</v>
      </c>
      <c r="D745" s="280" t="s">
        <v>172</v>
      </c>
      <c r="E745" s="283" t="s">
        <v>159</v>
      </c>
      <c r="F745" s="289">
        <v>10</v>
      </c>
      <c r="G745" s="285">
        <f>I6</f>
        <v>1000</v>
      </c>
      <c r="H745" s="284">
        <f>F745*G745</f>
        <v>10000</v>
      </c>
      <c r="I745" s="283" t="s">
        <v>161</v>
      </c>
      <c r="J745" s="280" t="s">
        <v>162</v>
      </c>
      <c r="K745" s="289">
        <v>6.12</v>
      </c>
      <c r="L745" s="285">
        <f>I7</f>
        <v>1085</v>
      </c>
      <c r="M745" s="284">
        <f>K745*L745</f>
        <v>6640.2</v>
      </c>
      <c r="N745" s="284"/>
      <c r="O745" s="286"/>
      <c r="P745" s="345"/>
    </row>
    <row r="746" spans="1:16" ht="13.5">
      <c r="A746" s="339"/>
      <c r="B746" s="281"/>
      <c r="C746" s="282"/>
      <c r="D746" s="280"/>
      <c r="E746" s="283" t="s">
        <v>156</v>
      </c>
      <c r="F746" s="289">
        <v>14</v>
      </c>
      <c r="G746" s="285">
        <f>O6</f>
        <v>640</v>
      </c>
      <c r="H746" s="284">
        <f>F746*G746</f>
        <v>8960</v>
      </c>
      <c r="I746" s="283" t="s">
        <v>160</v>
      </c>
      <c r="J746" s="280" t="s">
        <v>79</v>
      </c>
      <c r="K746" s="289">
        <v>0.63</v>
      </c>
      <c r="L746" s="285">
        <f>I8</f>
        <v>7300</v>
      </c>
      <c r="M746" s="284">
        <f>K746*L746</f>
        <v>4599</v>
      </c>
      <c r="N746" s="284"/>
      <c r="O746" s="286"/>
      <c r="P746" s="345"/>
    </row>
    <row r="747" spans="1:16" ht="13.5">
      <c r="A747" s="339"/>
      <c r="B747" s="281"/>
      <c r="C747" s="282"/>
      <c r="D747" s="280"/>
      <c r="E747" s="283"/>
      <c r="F747" s="289"/>
      <c r="G747" s="288"/>
      <c r="H747" s="284">
        <f>SUM(H745:H746)</f>
        <v>18960</v>
      </c>
      <c r="I747" s="283"/>
      <c r="J747" s="280"/>
      <c r="K747" s="289"/>
      <c r="L747" s="285"/>
      <c r="M747" s="284">
        <f>SUM(M745:M746)</f>
        <v>11239.2</v>
      </c>
      <c r="N747" s="284"/>
      <c r="O747" s="286">
        <f>H747+M747</f>
        <v>30199.200000000001</v>
      </c>
      <c r="P747" s="345">
        <f>O747/100</f>
        <v>301.99200000000002</v>
      </c>
    </row>
    <row r="748" spans="1:16" ht="13.5">
      <c r="A748" s="342">
        <v>15</v>
      </c>
      <c r="B748" s="539" t="s">
        <v>1547</v>
      </c>
      <c r="C748" s="539"/>
      <c r="D748" s="539"/>
      <c r="E748" s="539"/>
      <c r="F748" s="289"/>
      <c r="G748" s="288"/>
      <c r="H748" s="284"/>
      <c r="I748" s="283"/>
      <c r="J748" s="280"/>
      <c r="K748" s="289"/>
      <c r="L748" s="285"/>
      <c r="M748" s="284"/>
      <c r="N748" s="284"/>
      <c r="O748" s="286"/>
      <c r="P748" s="345"/>
    </row>
    <row r="749" spans="1:16" s="271" customFormat="1" ht="13.5">
      <c r="A749" s="342"/>
      <c r="B749" s="306">
        <v>34</v>
      </c>
      <c r="C749" s="317" t="s">
        <v>1548</v>
      </c>
      <c r="D749" s="493"/>
      <c r="E749" s="493"/>
      <c r="F749" s="318"/>
      <c r="G749" s="319"/>
      <c r="H749" s="286"/>
      <c r="I749" s="320"/>
      <c r="J749" s="278"/>
      <c r="K749" s="318"/>
      <c r="L749" s="321"/>
      <c r="M749" s="286"/>
      <c r="N749" s="286"/>
      <c r="O749" s="286"/>
      <c r="P749" s="346"/>
    </row>
    <row r="750" spans="1:16" ht="13.5">
      <c r="A750" s="339"/>
      <c r="B750" s="281" t="s">
        <v>1456</v>
      </c>
      <c r="C750" s="282" t="s">
        <v>1484</v>
      </c>
      <c r="D750" s="280" t="s">
        <v>79</v>
      </c>
      <c r="E750" s="283" t="s">
        <v>156</v>
      </c>
      <c r="F750" s="289">
        <v>0.3</v>
      </c>
      <c r="G750" s="285">
        <f>O6</f>
        <v>640</v>
      </c>
      <c r="H750" s="284">
        <f t="shared" ref="H750:H759" si="20">F750*G750</f>
        <v>192</v>
      </c>
      <c r="I750" s="283"/>
      <c r="J750" s="280"/>
      <c r="K750" s="289"/>
      <c r="L750" s="285"/>
      <c r="M750" s="284"/>
      <c r="N750" s="284">
        <f>H750*0.03</f>
        <v>5.76</v>
      </c>
      <c r="O750" s="286">
        <f t="shared" ref="O750:O759" si="21">H750+N750</f>
        <v>197.76</v>
      </c>
      <c r="P750" s="345"/>
    </row>
    <row r="751" spans="1:16" ht="13.5">
      <c r="A751" s="339"/>
      <c r="B751" s="281" t="s">
        <v>1457</v>
      </c>
      <c r="C751" s="282" t="s">
        <v>1549</v>
      </c>
      <c r="D751" s="280" t="s">
        <v>79</v>
      </c>
      <c r="E751" s="283" t="s">
        <v>156</v>
      </c>
      <c r="F751" s="289">
        <v>0.65</v>
      </c>
      <c r="G751" s="285">
        <f>O6</f>
        <v>640</v>
      </c>
      <c r="H751" s="284">
        <f t="shared" si="20"/>
        <v>416</v>
      </c>
      <c r="I751" s="283"/>
      <c r="J751" s="280"/>
      <c r="K751" s="289"/>
      <c r="L751" s="285"/>
      <c r="M751" s="284"/>
      <c r="N751" s="284">
        <f>H751*0.03</f>
        <v>12.48</v>
      </c>
      <c r="O751" s="286">
        <f t="shared" si="21"/>
        <v>428.48</v>
      </c>
      <c r="P751" s="345"/>
    </row>
    <row r="752" spans="1:16" ht="13.5">
      <c r="A752" s="339"/>
      <c r="B752" s="281" t="s">
        <v>1458</v>
      </c>
      <c r="C752" s="282" t="s">
        <v>1550</v>
      </c>
      <c r="D752" s="280" t="s">
        <v>79</v>
      </c>
      <c r="E752" s="283" t="s">
        <v>156</v>
      </c>
      <c r="F752" s="289">
        <v>1.06</v>
      </c>
      <c r="G752" s="285">
        <f>O6</f>
        <v>640</v>
      </c>
      <c r="H752" s="284">
        <f t="shared" si="20"/>
        <v>678.40000000000009</v>
      </c>
      <c r="I752" s="283"/>
      <c r="J752" s="280"/>
      <c r="K752" s="289"/>
      <c r="L752" s="285"/>
      <c r="M752" s="284"/>
      <c r="N752" s="284">
        <f>H752*0.03</f>
        <v>20.352</v>
      </c>
      <c r="O752" s="286">
        <f t="shared" si="21"/>
        <v>698.75200000000007</v>
      </c>
      <c r="P752" s="345"/>
    </row>
    <row r="753" spans="1:16" ht="13.5">
      <c r="A753" s="339"/>
      <c r="B753" s="281">
        <v>36</v>
      </c>
      <c r="C753" s="307" t="s">
        <v>1551</v>
      </c>
      <c r="D753" s="280"/>
      <c r="E753" s="283"/>
      <c r="F753" s="289"/>
      <c r="G753" s="285"/>
      <c r="H753" s="284"/>
      <c r="I753" s="283"/>
      <c r="J753" s="280"/>
      <c r="K753" s="289"/>
      <c r="L753" s="285"/>
      <c r="M753" s="284"/>
      <c r="N753" s="284"/>
      <c r="O753" s="286"/>
      <c r="P753" s="345"/>
    </row>
    <row r="754" spans="1:16" ht="13.5">
      <c r="A754" s="339"/>
      <c r="B754" s="281" t="s">
        <v>1457</v>
      </c>
      <c r="C754" s="282" t="s">
        <v>1552</v>
      </c>
      <c r="D754" s="280" t="s">
        <v>79</v>
      </c>
      <c r="E754" s="283" t="s">
        <v>156</v>
      </c>
      <c r="F754" s="289">
        <v>1.96</v>
      </c>
      <c r="G754" s="285">
        <f>O6</f>
        <v>640</v>
      </c>
      <c r="H754" s="284">
        <f t="shared" si="20"/>
        <v>1254.4000000000001</v>
      </c>
      <c r="I754" s="283"/>
      <c r="J754" s="280"/>
      <c r="K754" s="289"/>
      <c r="L754" s="285"/>
      <c r="M754" s="284"/>
      <c r="N754" s="284"/>
      <c r="O754" s="286">
        <f t="shared" si="21"/>
        <v>1254.4000000000001</v>
      </c>
      <c r="P754" s="345"/>
    </row>
    <row r="755" spans="1:16" ht="13.5">
      <c r="A755" s="339"/>
      <c r="B755" s="281" t="s">
        <v>1459</v>
      </c>
      <c r="C755" s="282" t="s">
        <v>1553</v>
      </c>
      <c r="D755" s="280" t="s">
        <v>79</v>
      </c>
      <c r="E755" s="283" t="s">
        <v>156</v>
      </c>
      <c r="F755" s="289">
        <v>2.34</v>
      </c>
      <c r="G755" s="285">
        <f>O6</f>
        <v>640</v>
      </c>
      <c r="H755" s="284">
        <f t="shared" si="20"/>
        <v>1497.6</v>
      </c>
      <c r="I755" s="283"/>
      <c r="J755" s="280"/>
      <c r="K755" s="289"/>
      <c r="L755" s="285"/>
      <c r="M755" s="284"/>
      <c r="N755" s="284"/>
      <c r="O755" s="286">
        <f t="shared" si="21"/>
        <v>1497.6</v>
      </c>
      <c r="P755" s="345"/>
    </row>
    <row r="756" spans="1:16" ht="13.5">
      <c r="A756" s="339"/>
      <c r="B756" s="281" t="s">
        <v>1460</v>
      </c>
      <c r="C756" s="282" t="s">
        <v>1554</v>
      </c>
      <c r="D756" s="280" t="s">
        <v>79</v>
      </c>
      <c r="E756" s="283" t="s">
        <v>156</v>
      </c>
      <c r="F756" s="289">
        <v>0.67</v>
      </c>
      <c r="G756" s="285">
        <f>O6</f>
        <v>640</v>
      </c>
      <c r="H756" s="284">
        <f t="shared" si="20"/>
        <v>428.8</v>
      </c>
      <c r="I756" s="283"/>
      <c r="J756" s="280"/>
      <c r="K756" s="289"/>
      <c r="L756" s="285"/>
      <c r="M756" s="284"/>
      <c r="N756" s="284"/>
      <c r="O756" s="286">
        <f t="shared" si="21"/>
        <v>428.8</v>
      </c>
      <c r="P756" s="345"/>
    </row>
    <row r="757" spans="1:16" ht="13.5">
      <c r="A757" s="339"/>
      <c r="B757" s="281" t="s">
        <v>1462</v>
      </c>
      <c r="C757" s="282" t="s">
        <v>1555</v>
      </c>
      <c r="D757" s="280" t="s">
        <v>79</v>
      </c>
      <c r="E757" s="283" t="s">
        <v>156</v>
      </c>
      <c r="F757" s="289">
        <v>3.37</v>
      </c>
      <c r="G757" s="285">
        <f>O6</f>
        <v>640</v>
      </c>
      <c r="H757" s="284">
        <f t="shared" si="20"/>
        <v>2156.8000000000002</v>
      </c>
      <c r="I757" s="283"/>
      <c r="J757" s="280"/>
      <c r="K757" s="289"/>
      <c r="L757" s="285"/>
      <c r="M757" s="284"/>
      <c r="N757" s="284"/>
      <c r="O757" s="286">
        <f t="shared" si="21"/>
        <v>2156.8000000000002</v>
      </c>
      <c r="P757" s="345"/>
    </row>
    <row r="758" spans="1:16" ht="13.5">
      <c r="A758" s="339"/>
      <c r="B758" s="281" t="s">
        <v>1463</v>
      </c>
      <c r="C758" s="282" t="s">
        <v>1556</v>
      </c>
      <c r="D758" s="280" t="s">
        <v>79</v>
      </c>
      <c r="E758" s="283" t="s">
        <v>156</v>
      </c>
      <c r="F758" s="289">
        <v>1.43</v>
      </c>
      <c r="G758" s="285">
        <f>O6</f>
        <v>640</v>
      </c>
      <c r="H758" s="284">
        <f t="shared" si="20"/>
        <v>915.19999999999993</v>
      </c>
      <c r="I758" s="283"/>
      <c r="J758" s="280"/>
      <c r="K758" s="289"/>
      <c r="L758" s="285"/>
      <c r="M758" s="284"/>
      <c r="N758" s="284"/>
      <c r="O758" s="286">
        <f t="shared" si="21"/>
        <v>915.19999999999993</v>
      </c>
      <c r="P758" s="345"/>
    </row>
    <row r="759" spans="1:16" ht="13.5">
      <c r="A759" s="339"/>
      <c r="B759" s="281" t="s">
        <v>1557</v>
      </c>
      <c r="C759" s="282" t="s">
        <v>1558</v>
      </c>
      <c r="D759" s="280" t="s">
        <v>79</v>
      </c>
      <c r="E759" s="283" t="s">
        <v>156</v>
      </c>
      <c r="F759" s="289">
        <v>2.31</v>
      </c>
      <c r="G759" s="285">
        <f>O6</f>
        <v>640</v>
      </c>
      <c r="H759" s="284">
        <f t="shared" si="20"/>
        <v>1478.4</v>
      </c>
      <c r="I759" s="283"/>
      <c r="J759" s="280"/>
      <c r="K759" s="289"/>
      <c r="L759" s="285"/>
      <c r="M759" s="284"/>
      <c r="N759" s="284"/>
      <c r="O759" s="286">
        <f t="shared" si="21"/>
        <v>1478.4</v>
      </c>
      <c r="P759" s="345"/>
    </row>
    <row r="760" spans="1:16" ht="13.5">
      <c r="A760" s="342">
        <v>17</v>
      </c>
      <c r="B760" s="539" t="s">
        <v>1559</v>
      </c>
      <c r="C760" s="539"/>
      <c r="D760" s="539"/>
      <c r="E760" s="539"/>
      <c r="F760" s="289"/>
      <c r="G760" s="285"/>
      <c r="H760" s="284"/>
      <c r="I760" s="283"/>
      <c r="J760" s="280"/>
      <c r="K760" s="289"/>
      <c r="L760" s="285"/>
      <c r="M760" s="284"/>
      <c r="N760" s="284"/>
      <c r="O760" s="286"/>
      <c r="P760" s="345"/>
    </row>
    <row r="761" spans="1:16" ht="27">
      <c r="A761" s="342"/>
      <c r="B761" s="280">
        <v>1</v>
      </c>
      <c r="C761" s="307" t="s">
        <v>1560</v>
      </c>
      <c r="D761" s="317"/>
      <c r="E761" s="317"/>
      <c r="F761" s="289"/>
      <c r="G761" s="285"/>
      <c r="H761" s="284"/>
      <c r="I761" s="283"/>
      <c r="J761" s="280"/>
      <c r="K761" s="289"/>
      <c r="L761" s="285"/>
      <c r="M761" s="284"/>
      <c r="N761" s="284"/>
      <c r="O761" s="286"/>
      <c r="P761" s="345"/>
    </row>
    <row r="762" spans="1:16" ht="13.5">
      <c r="A762" s="339"/>
      <c r="B762" s="281" t="s">
        <v>1461</v>
      </c>
      <c r="C762" s="282" t="s">
        <v>1561</v>
      </c>
      <c r="D762" s="280" t="s">
        <v>1562</v>
      </c>
      <c r="E762" s="283" t="s">
        <v>159</v>
      </c>
      <c r="F762" s="289">
        <v>9</v>
      </c>
      <c r="G762" s="285">
        <f>I6</f>
        <v>1000</v>
      </c>
      <c r="H762" s="284">
        <f>F762*G762</f>
        <v>9000</v>
      </c>
      <c r="I762" s="283" t="s">
        <v>161</v>
      </c>
      <c r="J762" s="280" t="s">
        <v>162</v>
      </c>
      <c r="K762" s="289">
        <f>(0.218*1000)/50</f>
        <v>4.3600000000000003</v>
      </c>
      <c r="L762" s="285">
        <f>I7</f>
        <v>1085</v>
      </c>
      <c r="M762" s="284">
        <f>K762*L762</f>
        <v>4730.6000000000004</v>
      </c>
      <c r="N762" s="284"/>
      <c r="O762" s="286"/>
      <c r="P762" s="345"/>
    </row>
    <row r="763" spans="1:16" ht="13.5">
      <c r="A763" s="339"/>
      <c r="B763" s="281"/>
      <c r="C763" s="282"/>
      <c r="D763" s="280"/>
      <c r="E763" s="283" t="s">
        <v>156</v>
      </c>
      <c r="F763" s="289">
        <v>35</v>
      </c>
      <c r="G763" s="285">
        <f>O6</f>
        <v>640</v>
      </c>
      <c r="H763" s="284">
        <f>F763*G763</f>
        <v>22400</v>
      </c>
      <c r="I763" s="283" t="s">
        <v>160</v>
      </c>
      <c r="J763" s="280" t="s">
        <v>79</v>
      </c>
      <c r="K763" s="289">
        <v>0.3</v>
      </c>
      <c r="L763" s="285">
        <f>O7</f>
        <v>2440</v>
      </c>
      <c r="M763" s="284">
        <f>K763*L763</f>
        <v>732</v>
      </c>
      <c r="N763" s="284"/>
      <c r="O763" s="286"/>
      <c r="P763" s="345"/>
    </row>
    <row r="764" spans="1:16" ht="13.5">
      <c r="A764" s="339"/>
      <c r="B764" s="281"/>
      <c r="C764" s="282"/>
      <c r="D764" s="280"/>
      <c r="E764" s="283"/>
      <c r="F764" s="289"/>
      <c r="G764" s="285"/>
      <c r="H764" s="284"/>
      <c r="I764" s="283" t="s">
        <v>1563</v>
      </c>
      <c r="J764" s="280" t="s">
        <v>94</v>
      </c>
      <c r="K764" s="289">
        <v>32</v>
      </c>
      <c r="L764" s="285">
        <f>Output_2!I276</f>
        <v>9177</v>
      </c>
      <c r="M764" s="284">
        <f>K764*L764</f>
        <v>293664</v>
      </c>
      <c r="N764" s="284"/>
      <c r="O764" s="286"/>
      <c r="P764" s="345"/>
    </row>
    <row r="765" spans="1:16" ht="13.5">
      <c r="A765" s="339"/>
      <c r="B765" s="281"/>
      <c r="C765" s="282"/>
      <c r="D765" s="280"/>
      <c r="E765" s="283"/>
      <c r="F765" s="289"/>
      <c r="G765" s="285"/>
      <c r="H765" s="284"/>
      <c r="I765" s="283" t="s">
        <v>1142</v>
      </c>
      <c r="J765" s="280" t="s">
        <v>85</v>
      </c>
      <c r="K765" s="289">
        <v>9</v>
      </c>
      <c r="L765" s="285">
        <v>100</v>
      </c>
      <c r="M765" s="284">
        <f>K765*L765</f>
        <v>900</v>
      </c>
      <c r="N765" s="284"/>
      <c r="O765" s="286"/>
      <c r="P765" s="345"/>
    </row>
    <row r="766" spans="1:16" ht="13.5">
      <c r="A766" s="339"/>
      <c r="B766" s="281"/>
      <c r="C766" s="282"/>
      <c r="D766" s="280"/>
      <c r="E766" s="283"/>
      <c r="F766" s="289"/>
      <c r="G766" s="285"/>
      <c r="H766" s="284"/>
      <c r="I766" s="283" t="s">
        <v>1564</v>
      </c>
      <c r="J766" s="280" t="s">
        <v>85</v>
      </c>
      <c r="K766" s="289"/>
      <c r="L766" s="285"/>
      <c r="M766" s="284">
        <v>50</v>
      </c>
      <c r="N766" s="284"/>
      <c r="O766" s="286"/>
      <c r="P766" s="345"/>
    </row>
    <row r="767" spans="1:16" ht="13.5">
      <c r="A767" s="339"/>
      <c r="B767" s="281"/>
      <c r="C767" s="282"/>
      <c r="D767" s="280"/>
      <c r="E767" s="283"/>
      <c r="F767" s="289"/>
      <c r="G767" s="288"/>
      <c r="H767" s="284">
        <f>SUM(H762:H763)</f>
        <v>31400</v>
      </c>
      <c r="I767" s="283"/>
      <c r="J767" s="280"/>
      <c r="K767" s="289"/>
      <c r="L767" s="285"/>
      <c r="M767" s="284">
        <f>SUM(M762:M766)</f>
        <v>300076.59999999998</v>
      </c>
      <c r="N767" s="284"/>
      <c r="O767" s="286">
        <f>M767+H767</f>
        <v>331476.59999999998</v>
      </c>
      <c r="P767" s="345">
        <f>O767/32</f>
        <v>10358.643749999999</v>
      </c>
    </row>
    <row r="768" spans="1:16" ht="13.5">
      <c r="A768" s="339"/>
      <c r="B768" s="281" t="s">
        <v>1463</v>
      </c>
      <c r="C768" s="282" t="s">
        <v>1565</v>
      </c>
      <c r="D768" s="280" t="s">
        <v>1562</v>
      </c>
      <c r="E768" s="283" t="s">
        <v>159</v>
      </c>
      <c r="F768" s="289">
        <v>11</v>
      </c>
      <c r="G768" s="285">
        <f>I6</f>
        <v>1000</v>
      </c>
      <c r="H768" s="284">
        <f>F768*G768</f>
        <v>11000</v>
      </c>
      <c r="I768" s="283" t="s">
        <v>161</v>
      </c>
      <c r="J768" s="280" t="s">
        <v>162</v>
      </c>
      <c r="K768" s="289">
        <f>(0.29*1000)/50</f>
        <v>5.8</v>
      </c>
      <c r="L768" s="285">
        <f>I7</f>
        <v>1085</v>
      </c>
      <c r="M768" s="284">
        <f>K768*L768</f>
        <v>6293</v>
      </c>
      <c r="N768" s="284"/>
      <c r="O768" s="286"/>
      <c r="P768" s="345"/>
    </row>
    <row r="769" spans="1:16" ht="13.5">
      <c r="A769" s="339"/>
      <c r="B769" s="281"/>
      <c r="C769" s="282"/>
      <c r="D769" s="280"/>
      <c r="E769" s="283" t="s">
        <v>156</v>
      </c>
      <c r="F769" s="289">
        <v>50</v>
      </c>
      <c r="G769" s="285">
        <f>O6</f>
        <v>640</v>
      </c>
      <c r="H769" s="284">
        <f>F769*G769</f>
        <v>32000</v>
      </c>
      <c r="I769" s="283" t="s">
        <v>160</v>
      </c>
      <c r="J769" s="280" t="s">
        <v>79</v>
      </c>
      <c r="K769" s="289">
        <v>0.4</v>
      </c>
      <c r="L769" s="285">
        <f>O7</f>
        <v>2440</v>
      </c>
      <c r="M769" s="284">
        <f>K769*L769</f>
        <v>976</v>
      </c>
      <c r="N769" s="284"/>
      <c r="O769" s="286"/>
      <c r="P769" s="345"/>
    </row>
    <row r="770" spans="1:16" ht="13.5">
      <c r="A770" s="339"/>
      <c r="B770" s="281"/>
      <c r="C770" s="282"/>
      <c r="D770" s="280"/>
      <c r="E770" s="283"/>
      <c r="F770" s="289"/>
      <c r="G770" s="285"/>
      <c r="H770" s="284"/>
      <c r="I770" s="283" t="s">
        <v>1563</v>
      </c>
      <c r="J770" s="280" t="s">
        <v>94</v>
      </c>
      <c r="K770" s="289">
        <v>32</v>
      </c>
      <c r="L770" s="285">
        <f>Output_2!I277</f>
        <v>15870</v>
      </c>
      <c r="M770" s="284">
        <f>K770*L770</f>
        <v>507840</v>
      </c>
      <c r="N770" s="284"/>
      <c r="O770" s="286"/>
      <c r="P770" s="345"/>
    </row>
    <row r="771" spans="1:16" ht="13.5">
      <c r="A771" s="339"/>
      <c r="B771" s="281"/>
      <c r="C771" s="282"/>
      <c r="D771" s="280"/>
      <c r="E771" s="283"/>
      <c r="F771" s="289"/>
      <c r="G771" s="285"/>
      <c r="H771" s="284"/>
      <c r="I771" s="283" t="s">
        <v>1142</v>
      </c>
      <c r="J771" s="280" t="s">
        <v>85</v>
      </c>
      <c r="K771" s="289">
        <v>12</v>
      </c>
      <c r="L771" s="285">
        <v>100</v>
      </c>
      <c r="M771" s="284">
        <f>K771*L771</f>
        <v>1200</v>
      </c>
      <c r="N771" s="284"/>
      <c r="O771" s="286"/>
      <c r="P771" s="345"/>
    </row>
    <row r="772" spans="1:16" ht="13.5">
      <c r="A772" s="339"/>
      <c r="B772" s="281"/>
      <c r="C772" s="282"/>
      <c r="D772" s="280"/>
      <c r="E772" s="283"/>
      <c r="F772" s="289"/>
      <c r="G772" s="285"/>
      <c r="H772" s="284"/>
      <c r="I772" s="283" t="s">
        <v>1564</v>
      </c>
      <c r="J772" s="280" t="s">
        <v>85</v>
      </c>
      <c r="K772" s="289"/>
      <c r="L772" s="285"/>
      <c r="M772" s="284">
        <v>60</v>
      </c>
      <c r="N772" s="284"/>
      <c r="O772" s="286"/>
      <c r="P772" s="345"/>
    </row>
    <row r="773" spans="1:16" ht="13.5">
      <c r="A773" s="339"/>
      <c r="B773" s="281"/>
      <c r="C773" s="282"/>
      <c r="D773" s="280"/>
      <c r="E773" s="283"/>
      <c r="F773" s="289"/>
      <c r="G773" s="288"/>
      <c r="H773" s="284">
        <f>SUM(H768:H769)</f>
        <v>43000</v>
      </c>
      <c r="I773" s="283"/>
      <c r="J773" s="280"/>
      <c r="K773" s="289"/>
      <c r="L773" s="285"/>
      <c r="M773" s="284">
        <f>SUM(M768:M772)</f>
        <v>516369</v>
      </c>
      <c r="N773" s="284"/>
      <c r="O773" s="286">
        <f>H773+M773</f>
        <v>559369</v>
      </c>
      <c r="P773" s="345">
        <f>O773/32</f>
        <v>17480.28125</v>
      </c>
    </row>
    <row r="774" spans="1:16" ht="13.5">
      <c r="A774" s="339"/>
      <c r="B774" s="281" t="s">
        <v>1557</v>
      </c>
      <c r="C774" s="282" t="s">
        <v>1566</v>
      </c>
      <c r="D774" s="280" t="s">
        <v>1562</v>
      </c>
      <c r="E774" s="283" t="s">
        <v>159</v>
      </c>
      <c r="F774" s="289">
        <v>12</v>
      </c>
      <c r="G774" s="285">
        <v>0</v>
      </c>
      <c r="H774" s="284">
        <f>F774*G774</f>
        <v>0</v>
      </c>
      <c r="I774" s="283" t="s">
        <v>161</v>
      </c>
      <c r="J774" s="280" t="s">
        <v>162</v>
      </c>
      <c r="K774" s="289">
        <f>(0.363*1000)/50</f>
        <v>7.26</v>
      </c>
      <c r="L774" s="285">
        <v>0</v>
      </c>
      <c r="M774" s="284">
        <f>K774*L774</f>
        <v>0</v>
      </c>
      <c r="N774" s="284"/>
      <c r="O774" s="286"/>
      <c r="P774" s="345"/>
    </row>
    <row r="775" spans="1:16" ht="13.5">
      <c r="A775" s="339"/>
      <c r="B775" s="281"/>
      <c r="C775" s="282"/>
      <c r="D775" s="280"/>
      <c r="E775" s="283" t="s">
        <v>156</v>
      </c>
      <c r="F775" s="289">
        <v>75</v>
      </c>
      <c r="G775" s="285">
        <v>0</v>
      </c>
      <c r="H775" s="284">
        <f>F775*G775</f>
        <v>0</v>
      </c>
      <c r="I775" s="283" t="s">
        <v>160</v>
      </c>
      <c r="J775" s="280" t="s">
        <v>79</v>
      </c>
      <c r="K775" s="289">
        <v>0.4</v>
      </c>
      <c r="L775" s="285">
        <v>0</v>
      </c>
      <c r="M775" s="284">
        <f>K775*L775</f>
        <v>0</v>
      </c>
      <c r="N775" s="284"/>
      <c r="O775" s="286"/>
      <c r="P775" s="345"/>
    </row>
    <row r="776" spans="1:16" ht="13.5">
      <c r="A776" s="339"/>
      <c r="B776" s="281"/>
      <c r="C776" s="282"/>
      <c r="D776" s="280"/>
      <c r="E776" s="283"/>
      <c r="F776" s="289"/>
      <c r="G776" s="285"/>
      <c r="H776" s="284"/>
      <c r="I776" s="283" t="s">
        <v>1563</v>
      </c>
      <c r="J776" s="280" t="s">
        <v>94</v>
      </c>
      <c r="K776" s="289">
        <v>32</v>
      </c>
      <c r="L776" s="285"/>
      <c r="M776" s="284"/>
      <c r="N776" s="284"/>
      <c r="O776" s="286"/>
      <c r="P776" s="345"/>
    </row>
    <row r="777" spans="1:16" ht="13.5">
      <c r="A777" s="339"/>
      <c r="B777" s="281"/>
      <c r="C777" s="282"/>
      <c r="D777" s="280"/>
      <c r="E777" s="283"/>
      <c r="F777" s="289"/>
      <c r="G777" s="285"/>
      <c r="H777" s="284"/>
      <c r="I777" s="283" t="s">
        <v>1142</v>
      </c>
      <c r="J777" s="280" t="s">
        <v>85</v>
      </c>
      <c r="K777" s="289">
        <v>16</v>
      </c>
      <c r="L777" s="285"/>
      <c r="M777" s="284"/>
      <c r="N777" s="284"/>
      <c r="O777" s="286"/>
      <c r="P777" s="345"/>
    </row>
    <row r="778" spans="1:16" ht="13.5">
      <c r="A778" s="339"/>
      <c r="B778" s="281"/>
      <c r="C778" s="282"/>
      <c r="D778" s="280"/>
      <c r="E778" s="283"/>
      <c r="F778" s="289"/>
      <c r="G778" s="285"/>
      <c r="H778" s="284"/>
      <c r="I778" s="283" t="s">
        <v>1564</v>
      </c>
      <c r="J778" s="280" t="s">
        <v>85</v>
      </c>
      <c r="K778" s="289"/>
      <c r="L778" s="285"/>
      <c r="M778" s="284"/>
      <c r="N778" s="284"/>
      <c r="O778" s="286"/>
      <c r="P778" s="345"/>
    </row>
    <row r="779" spans="1:16" ht="13.5">
      <c r="A779" s="339"/>
      <c r="B779" s="281"/>
      <c r="C779" s="282"/>
      <c r="D779" s="280"/>
      <c r="E779" s="283"/>
      <c r="F779" s="289"/>
      <c r="G779" s="288"/>
      <c r="H779" s="284">
        <f>SUM(H774:H775)</f>
        <v>0</v>
      </c>
      <c r="I779" s="283"/>
      <c r="J779" s="280"/>
      <c r="K779" s="289"/>
      <c r="L779" s="285"/>
      <c r="M779" s="284">
        <f>SUM(M774:M775)</f>
        <v>0</v>
      </c>
      <c r="N779" s="284"/>
      <c r="O779" s="286">
        <f>H779+M779</f>
        <v>0</v>
      </c>
      <c r="P779" s="345"/>
    </row>
    <row r="780" spans="1:16" ht="13.5">
      <c r="A780" s="339"/>
      <c r="B780" s="280">
        <v>2</v>
      </c>
      <c r="C780" s="307" t="s">
        <v>1567</v>
      </c>
      <c r="D780" s="280"/>
      <c r="E780" s="283"/>
      <c r="F780" s="289"/>
      <c r="G780" s="285"/>
      <c r="H780" s="284"/>
      <c r="I780" s="283"/>
      <c r="J780" s="280"/>
      <c r="K780" s="289"/>
      <c r="L780" s="285"/>
      <c r="M780" s="284"/>
      <c r="N780" s="284"/>
      <c r="O780" s="286"/>
      <c r="P780" s="345"/>
    </row>
    <row r="781" spans="1:16" ht="13.5">
      <c r="A781" s="339"/>
      <c r="B781" s="281">
        <v>1</v>
      </c>
      <c r="C781" s="282" t="s">
        <v>1568</v>
      </c>
      <c r="D781" s="280" t="s">
        <v>181</v>
      </c>
      <c r="E781" s="283" t="s">
        <v>76</v>
      </c>
      <c r="F781" s="289">
        <v>1</v>
      </c>
      <c r="G781" s="285">
        <f>'[1]DRR 071.072'!I12</f>
        <v>465</v>
      </c>
      <c r="H781" s="284">
        <f>F781*G781</f>
        <v>465</v>
      </c>
      <c r="I781" s="283" t="s">
        <v>795</v>
      </c>
      <c r="J781" s="280" t="s">
        <v>175</v>
      </c>
      <c r="K781" s="289">
        <v>0.25</v>
      </c>
      <c r="L781" s="285">
        <f>Output_2!I272</f>
        <v>140.17600000000002</v>
      </c>
      <c r="M781" s="284">
        <f>K781*L781</f>
        <v>35.044000000000004</v>
      </c>
      <c r="N781" s="284"/>
      <c r="O781" s="286"/>
      <c r="P781" s="345"/>
    </row>
    <row r="782" spans="1:16" ht="13.5">
      <c r="A782" s="339"/>
      <c r="B782" s="281"/>
      <c r="C782" s="282"/>
      <c r="D782" s="280"/>
      <c r="E782" s="283" t="s">
        <v>143</v>
      </c>
      <c r="F782" s="289">
        <v>1</v>
      </c>
      <c r="G782" s="285">
        <f>'[1]DRR 071.072'!I13</f>
        <v>400</v>
      </c>
      <c r="H782" s="284">
        <f>F782*G782</f>
        <v>400</v>
      </c>
      <c r="I782" s="283" t="s">
        <v>1572</v>
      </c>
      <c r="J782" s="280" t="s">
        <v>74</v>
      </c>
      <c r="K782" s="289">
        <v>1</v>
      </c>
      <c r="L782" s="285">
        <v>500</v>
      </c>
      <c r="M782" s="284">
        <f>K782*L782</f>
        <v>500</v>
      </c>
      <c r="N782" s="284"/>
      <c r="O782" s="286"/>
      <c r="P782" s="345"/>
    </row>
    <row r="783" spans="1:16" ht="13.5">
      <c r="A783" s="339"/>
      <c r="B783" s="281"/>
      <c r="C783" s="282"/>
      <c r="D783" s="280"/>
      <c r="E783" s="283" t="s">
        <v>156</v>
      </c>
      <c r="F783" s="289">
        <v>2</v>
      </c>
      <c r="G783" s="285">
        <f>O6</f>
        <v>640</v>
      </c>
      <c r="H783" s="284">
        <f>F783*G783</f>
        <v>1280</v>
      </c>
      <c r="I783" s="283"/>
      <c r="J783" s="280"/>
      <c r="K783" s="289"/>
      <c r="L783" s="285"/>
      <c r="M783" s="284"/>
      <c r="N783" s="284"/>
      <c r="O783" s="286"/>
      <c r="P783" s="345"/>
    </row>
    <row r="784" spans="1:16" ht="13.5">
      <c r="A784" s="339"/>
      <c r="B784" s="281"/>
      <c r="C784" s="282"/>
      <c r="D784" s="280"/>
      <c r="E784" s="283"/>
      <c r="F784" s="289"/>
      <c r="G784" s="288"/>
      <c r="H784" s="284">
        <f>SUM(H781:H783)</f>
        <v>2145</v>
      </c>
      <c r="I784" s="283"/>
      <c r="J784" s="280"/>
      <c r="K784" s="289"/>
      <c r="L784" s="285"/>
      <c r="M784" s="284">
        <f>SUM(M781:M783)</f>
        <v>535.04399999999998</v>
      </c>
      <c r="N784" s="284"/>
      <c r="O784" s="286">
        <f>M784+H784</f>
        <v>2680.0439999999999</v>
      </c>
      <c r="P784" s="345">
        <f>O784/1000</f>
        <v>2.6800439999999996</v>
      </c>
    </row>
    <row r="785" spans="1:16" ht="13.5">
      <c r="A785" s="339"/>
      <c r="B785" s="281">
        <v>2</v>
      </c>
      <c r="C785" s="282" t="s">
        <v>1569</v>
      </c>
      <c r="D785" s="280" t="s">
        <v>181</v>
      </c>
      <c r="E785" s="283" t="s">
        <v>76</v>
      </c>
      <c r="F785" s="289">
        <v>1</v>
      </c>
      <c r="G785" s="285">
        <f>'[1]DRR 071.072'!I12</f>
        <v>465</v>
      </c>
      <c r="H785" s="284">
        <f>F785*G785</f>
        <v>465</v>
      </c>
      <c r="I785" s="283" t="s">
        <v>795</v>
      </c>
      <c r="J785" s="280" t="s">
        <v>175</v>
      </c>
      <c r="K785" s="289">
        <v>0.25</v>
      </c>
      <c r="L785" s="285">
        <f>Output_2!I272</f>
        <v>140.17600000000002</v>
      </c>
      <c r="M785" s="284">
        <f>K785*L785</f>
        <v>35.044000000000004</v>
      </c>
      <c r="N785" s="284"/>
      <c r="O785" s="286"/>
      <c r="P785" s="345"/>
    </row>
    <row r="786" spans="1:16" ht="13.5">
      <c r="A786" s="339"/>
      <c r="B786" s="281"/>
      <c r="C786" s="282"/>
      <c r="D786" s="280"/>
      <c r="E786" s="283" t="s">
        <v>143</v>
      </c>
      <c r="F786" s="289">
        <v>1</v>
      </c>
      <c r="G786" s="285">
        <f>'[1]DRR 071.072'!I13</f>
        <v>400</v>
      </c>
      <c r="H786" s="284">
        <f>F786*G786</f>
        <v>400</v>
      </c>
      <c r="I786" s="283" t="s">
        <v>1572</v>
      </c>
      <c r="J786" s="280" t="s">
        <v>74</v>
      </c>
      <c r="K786" s="289">
        <v>1</v>
      </c>
      <c r="L786" s="285">
        <v>500</v>
      </c>
      <c r="M786" s="284">
        <f>K786*L786</f>
        <v>500</v>
      </c>
      <c r="N786" s="284"/>
      <c r="O786" s="286"/>
      <c r="P786" s="345"/>
    </row>
    <row r="787" spans="1:16" ht="13.5">
      <c r="A787" s="339"/>
      <c r="B787" s="281"/>
      <c r="C787" s="282"/>
      <c r="D787" s="280"/>
      <c r="E787" s="283" t="s">
        <v>156</v>
      </c>
      <c r="F787" s="289">
        <v>3</v>
      </c>
      <c r="G787" s="285">
        <f>O6</f>
        <v>640</v>
      </c>
      <c r="H787" s="284">
        <f>F787*G787</f>
        <v>1920</v>
      </c>
      <c r="I787" s="283"/>
      <c r="J787" s="280"/>
      <c r="K787" s="289"/>
      <c r="L787" s="285"/>
      <c r="M787" s="284"/>
      <c r="N787" s="284"/>
      <c r="O787" s="286"/>
      <c r="P787" s="345"/>
    </row>
    <row r="788" spans="1:16" ht="13.5">
      <c r="A788" s="339"/>
      <c r="B788" s="281"/>
      <c r="C788" s="282"/>
      <c r="D788" s="280"/>
      <c r="E788" s="283"/>
      <c r="F788" s="289"/>
      <c r="G788" s="288"/>
      <c r="H788" s="284">
        <f>SUM(H785:H787)</f>
        <v>2785</v>
      </c>
      <c r="I788" s="283"/>
      <c r="J788" s="280"/>
      <c r="K788" s="289"/>
      <c r="L788" s="285"/>
      <c r="M788" s="284">
        <f>SUM(M785:M787)</f>
        <v>535.04399999999998</v>
      </c>
      <c r="N788" s="284"/>
      <c r="O788" s="286">
        <f>M788+H788</f>
        <v>3320.0439999999999</v>
      </c>
      <c r="P788" s="345">
        <f>O788/1000</f>
        <v>3.3200439999999998</v>
      </c>
    </row>
    <row r="789" spans="1:16" ht="13.5">
      <c r="A789" s="339"/>
      <c r="B789" s="281">
        <v>3</v>
      </c>
      <c r="C789" s="282" t="s">
        <v>1570</v>
      </c>
      <c r="D789" s="280" t="s">
        <v>181</v>
      </c>
      <c r="E789" s="283" t="s">
        <v>76</v>
      </c>
      <c r="F789" s="289">
        <v>1.5</v>
      </c>
      <c r="G789" s="285">
        <f>'[1]DRR 071.072'!I12</f>
        <v>465</v>
      </c>
      <c r="H789" s="284">
        <f>F789*G789</f>
        <v>697.5</v>
      </c>
      <c r="I789" s="283" t="s">
        <v>795</v>
      </c>
      <c r="J789" s="280" t="s">
        <v>175</v>
      </c>
      <c r="K789" s="289">
        <v>0.37</v>
      </c>
      <c r="L789" s="285">
        <f>Output_2!I272</f>
        <v>140.17600000000002</v>
      </c>
      <c r="M789" s="284">
        <f>K789*L789</f>
        <v>51.865120000000005</v>
      </c>
      <c r="N789" s="284"/>
      <c r="O789" s="286"/>
      <c r="P789" s="345"/>
    </row>
    <row r="790" spans="1:16" ht="13.5">
      <c r="A790" s="339"/>
      <c r="B790" s="281"/>
      <c r="C790" s="282"/>
      <c r="D790" s="280"/>
      <c r="E790" s="283" t="s">
        <v>143</v>
      </c>
      <c r="F790" s="289">
        <v>1.5</v>
      </c>
      <c r="G790" s="285">
        <f>'[1]DRR 071.072'!I13</f>
        <v>400</v>
      </c>
      <c r="H790" s="284">
        <f>F790*G790</f>
        <v>600</v>
      </c>
      <c r="I790" s="283" t="s">
        <v>1572</v>
      </c>
      <c r="J790" s="280" t="s">
        <v>74</v>
      </c>
      <c r="K790" s="289">
        <v>1</v>
      </c>
      <c r="L790" s="285">
        <v>500</v>
      </c>
      <c r="M790" s="284">
        <f>K790*L790</f>
        <v>500</v>
      </c>
      <c r="N790" s="284"/>
      <c r="O790" s="286"/>
      <c r="P790" s="345"/>
    </row>
    <row r="791" spans="1:16" ht="13.5">
      <c r="A791" s="339"/>
      <c r="B791" s="281"/>
      <c r="C791" s="282"/>
      <c r="D791" s="280"/>
      <c r="E791" s="283" t="s">
        <v>156</v>
      </c>
      <c r="F791" s="289">
        <v>3</v>
      </c>
      <c r="G791" s="285">
        <f>O6</f>
        <v>640</v>
      </c>
      <c r="H791" s="284">
        <f>F791*G791</f>
        <v>1920</v>
      </c>
      <c r="I791" s="283"/>
      <c r="J791" s="280"/>
      <c r="K791" s="289"/>
      <c r="L791" s="285"/>
      <c r="M791" s="284"/>
      <c r="N791" s="284"/>
      <c r="O791" s="286"/>
      <c r="P791" s="345"/>
    </row>
    <row r="792" spans="1:16" ht="13.5">
      <c r="A792" s="339"/>
      <c r="B792" s="281"/>
      <c r="C792" s="282"/>
      <c r="D792" s="280"/>
      <c r="E792" s="283"/>
      <c r="F792" s="289"/>
      <c r="G792" s="288"/>
      <c r="H792" s="284">
        <f>SUM(H789:H791)</f>
        <v>3217.5</v>
      </c>
      <c r="I792" s="283"/>
      <c r="J792" s="280"/>
      <c r="K792" s="289"/>
      <c r="L792" s="285"/>
      <c r="M792" s="284">
        <f>SUM(M789:M791)</f>
        <v>551.86512000000005</v>
      </c>
      <c r="N792" s="284"/>
      <c r="O792" s="286">
        <f>M792+H792</f>
        <v>3769.3651199999999</v>
      </c>
      <c r="P792" s="345">
        <f>O792/1000</f>
        <v>3.7693651199999998</v>
      </c>
    </row>
    <row r="793" spans="1:16" ht="13.5">
      <c r="A793" s="339"/>
      <c r="B793" s="281">
        <v>4</v>
      </c>
      <c r="C793" s="282" t="s">
        <v>1571</v>
      </c>
      <c r="D793" s="280" t="s">
        <v>186</v>
      </c>
      <c r="E793" s="283" t="s">
        <v>76</v>
      </c>
      <c r="F793" s="289">
        <v>1</v>
      </c>
      <c r="G793" s="285">
        <f>'[1]DRR 071.072'!I12</f>
        <v>465</v>
      </c>
      <c r="H793" s="284">
        <f>F793*G793</f>
        <v>465</v>
      </c>
      <c r="I793" s="283" t="s">
        <v>795</v>
      </c>
      <c r="J793" s="280" t="s">
        <v>175</v>
      </c>
      <c r="K793" s="289">
        <v>0.05</v>
      </c>
      <c r="L793" s="285">
        <f>Output_2!I272</f>
        <v>140.17600000000002</v>
      </c>
      <c r="M793" s="284">
        <f>K793*L793</f>
        <v>7.0088000000000008</v>
      </c>
      <c r="N793" s="284"/>
      <c r="O793" s="286"/>
      <c r="P793" s="345"/>
    </row>
    <row r="794" spans="1:16" ht="13.5">
      <c r="A794" s="339"/>
      <c r="B794" s="281"/>
      <c r="C794" s="282"/>
      <c r="D794" s="280"/>
      <c r="E794" s="283" t="s">
        <v>143</v>
      </c>
      <c r="F794" s="289">
        <v>1</v>
      </c>
      <c r="G794" s="285">
        <f>'[1]DRR 071.072'!I13</f>
        <v>400</v>
      </c>
      <c r="H794" s="284">
        <f>F794*G794</f>
        <v>400</v>
      </c>
      <c r="I794" s="283" t="s">
        <v>1572</v>
      </c>
      <c r="J794" s="280" t="s">
        <v>74</v>
      </c>
      <c r="K794" s="289">
        <v>1</v>
      </c>
      <c r="L794" s="285">
        <v>500</v>
      </c>
      <c r="M794" s="284">
        <f>K794*L794</f>
        <v>500</v>
      </c>
      <c r="N794" s="284"/>
      <c r="O794" s="286"/>
      <c r="P794" s="345"/>
    </row>
    <row r="795" spans="1:16" ht="13.5">
      <c r="A795" s="339"/>
      <c r="B795" s="281"/>
      <c r="C795" s="282"/>
      <c r="D795" s="280"/>
      <c r="E795" s="283" t="s">
        <v>156</v>
      </c>
      <c r="F795" s="289">
        <v>2</v>
      </c>
      <c r="G795" s="285">
        <f>O6</f>
        <v>640</v>
      </c>
      <c r="H795" s="284">
        <f>F795*G795</f>
        <v>1280</v>
      </c>
      <c r="I795" s="283"/>
      <c r="J795" s="280"/>
      <c r="K795" s="289"/>
      <c r="L795" s="285"/>
      <c r="M795" s="284"/>
      <c r="N795" s="284"/>
      <c r="O795" s="286"/>
      <c r="P795" s="345"/>
    </row>
    <row r="796" spans="1:16" ht="13.5">
      <c r="A796" s="339"/>
      <c r="B796" s="281"/>
      <c r="C796" s="282"/>
      <c r="D796" s="280"/>
      <c r="E796" s="283"/>
      <c r="F796" s="289"/>
      <c r="G796" s="288"/>
      <c r="H796" s="284">
        <f>SUM(H793:H795)</f>
        <v>2145</v>
      </c>
      <c r="I796" s="283"/>
      <c r="J796" s="280"/>
      <c r="K796" s="289"/>
      <c r="L796" s="285"/>
      <c r="M796" s="284">
        <f>SUM(M793:M795)</f>
        <v>507.00880000000001</v>
      </c>
      <c r="N796" s="284"/>
      <c r="O796" s="286">
        <f>M796+H796</f>
        <v>2652.0088000000001</v>
      </c>
      <c r="P796" s="345">
        <f>O796/50</f>
        <v>53.040176000000002</v>
      </c>
    </row>
    <row r="797" spans="1:16" ht="13.5">
      <c r="A797" s="339"/>
      <c r="B797" s="281">
        <v>5</v>
      </c>
      <c r="C797" s="282" t="s">
        <v>1573</v>
      </c>
      <c r="D797" s="280" t="s">
        <v>186</v>
      </c>
      <c r="E797" s="283" t="s">
        <v>76</v>
      </c>
      <c r="F797" s="289">
        <v>1.5</v>
      </c>
      <c r="G797" s="285">
        <f>'[1]DRR 071.072'!I12</f>
        <v>465</v>
      </c>
      <c r="H797" s="284">
        <f>F797*G797</f>
        <v>697.5</v>
      </c>
      <c r="I797" s="283" t="s">
        <v>795</v>
      </c>
      <c r="J797" s="280" t="s">
        <v>175</v>
      </c>
      <c r="K797" s="289">
        <v>0.25</v>
      </c>
      <c r="L797" s="285">
        <f>Output_2!I272</f>
        <v>140.17600000000002</v>
      </c>
      <c r="M797" s="284">
        <f>K797*L797</f>
        <v>35.044000000000004</v>
      </c>
      <c r="N797" s="284"/>
      <c r="O797" s="286"/>
      <c r="P797" s="345"/>
    </row>
    <row r="798" spans="1:16" ht="13.5">
      <c r="A798" s="339"/>
      <c r="B798" s="281"/>
      <c r="C798" s="282"/>
      <c r="D798" s="280"/>
      <c r="E798" s="283" t="s">
        <v>143</v>
      </c>
      <c r="F798" s="289">
        <v>1.5</v>
      </c>
      <c r="G798" s="285">
        <f>'[1]DRR 071.072'!I13</f>
        <v>400</v>
      </c>
      <c r="H798" s="284">
        <f>F798*G798</f>
        <v>600</v>
      </c>
      <c r="I798" s="283" t="s">
        <v>1572</v>
      </c>
      <c r="J798" s="280" t="s">
        <v>74</v>
      </c>
      <c r="K798" s="289">
        <v>1</v>
      </c>
      <c r="L798" s="285">
        <v>500</v>
      </c>
      <c r="M798" s="284">
        <f>K798*L798</f>
        <v>500</v>
      </c>
      <c r="N798" s="284"/>
      <c r="O798" s="286"/>
      <c r="P798" s="345"/>
    </row>
    <row r="799" spans="1:16" ht="13.5">
      <c r="A799" s="339"/>
      <c r="B799" s="281"/>
      <c r="C799" s="282"/>
      <c r="D799" s="280"/>
      <c r="E799" s="283" t="s">
        <v>156</v>
      </c>
      <c r="F799" s="289">
        <v>3</v>
      </c>
      <c r="G799" s="285">
        <f>O6</f>
        <v>640</v>
      </c>
      <c r="H799" s="284">
        <f>F799*G799</f>
        <v>1920</v>
      </c>
      <c r="I799" s="283"/>
      <c r="J799" s="280"/>
      <c r="K799" s="289"/>
      <c r="L799" s="285"/>
      <c r="M799" s="284"/>
      <c r="N799" s="284"/>
      <c r="O799" s="286"/>
      <c r="P799" s="345"/>
    </row>
    <row r="800" spans="1:16" ht="13.5">
      <c r="A800" s="339"/>
      <c r="B800" s="281"/>
      <c r="C800" s="282"/>
      <c r="D800" s="280"/>
      <c r="E800" s="283"/>
      <c r="F800" s="289"/>
      <c r="G800" s="288"/>
      <c r="H800" s="284">
        <f>SUM(H797:H799)</f>
        <v>3217.5</v>
      </c>
      <c r="I800" s="283"/>
      <c r="J800" s="280"/>
      <c r="K800" s="289"/>
      <c r="L800" s="285"/>
      <c r="M800" s="284">
        <f>SUM(M797:M799)</f>
        <v>535.04399999999998</v>
      </c>
      <c r="N800" s="284"/>
      <c r="O800" s="286">
        <f>M800+H800</f>
        <v>3752.5439999999999</v>
      </c>
      <c r="P800" s="345">
        <f>O800/50</f>
        <v>75.050879999999992</v>
      </c>
    </row>
    <row r="801" spans="1:16" ht="13.5">
      <c r="A801" s="339"/>
      <c r="B801" s="280">
        <v>1</v>
      </c>
      <c r="C801" s="307" t="s">
        <v>1574</v>
      </c>
      <c r="D801" s="280"/>
      <c r="E801" s="283"/>
      <c r="F801" s="289"/>
      <c r="G801" s="288"/>
      <c r="H801" s="284"/>
      <c r="I801" s="283"/>
      <c r="J801" s="280"/>
      <c r="K801" s="289"/>
      <c r="L801" s="285"/>
      <c r="M801" s="284"/>
      <c r="N801" s="284"/>
      <c r="O801" s="286"/>
      <c r="P801" s="345"/>
    </row>
    <row r="802" spans="1:16" ht="13.5">
      <c r="A802" s="339"/>
      <c r="B802" s="281" t="s">
        <v>1456</v>
      </c>
      <c r="C802" s="282" t="s">
        <v>1575</v>
      </c>
      <c r="D802" s="280"/>
      <c r="E802" s="283"/>
      <c r="F802" s="289"/>
      <c r="G802" s="288"/>
      <c r="H802" s="284"/>
      <c r="I802" s="283"/>
      <c r="J802" s="280"/>
      <c r="K802" s="289"/>
      <c r="L802" s="285"/>
      <c r="M802" s="284"/>
      <c r="N802" s="284"/>
      <c r="O802" s="286"/>
      <c r="P802" s="345"/>
    </row>
    <row r="803" spans="1:16" ht="13.5">
      <c r="A803" s="339"/>
      <c r="B803" s="281">
        <v>1</v>
      </c>
      <c r="C803" s="282" t="s">
        <v>1576</v>
      </c>
      <c r="D803" s="280" t="s">
        <v>187</v>
      </c>
      <c r="E803" s="283" t="s">
        <v>76</v>
      </c>
      <c r="F803" s="289">
        <v>0.5</v>
      </c>
      <c r="G803" s="285">
        <f>'[1]DRR 071.072'!I12</f>
        <v>465</v>
      </c>
      <c r="H803" s="284">
        <f>F803*G803</f>
        <v>232.5</v>
      </c>
      <c r="I803" s="283"/>
      <c r="J803" s="280"/>
      <c r="K803" s="289"/>
      <c r="L803" s="285"/>
      <c r="M803" s="284"/>
      <c r="N803" s="284"/>
      <c r="O803" s="286"/>
      <c r="P803" s="345"/>
    </row>
    <row r="804" spans="1:16" ht="13.5">
      <c r="A804" s="339"/>
      <c r="B804" s="281"/>
      <c r="C804" s="282"/>
      <c r="D804" s="280"/>
      <c r="E804" s="283" t="s">
        <v>143</v>
      </c>
      <c r="F804" s="289">
        <v>1</v>
      </c>
      <c r="G804" s="285">
        <f>'[1]DRR 071.072'!I13</f>
        <v>400</v>
      </c>
      <c r="H804" s="284">
        <f>F804*G804</f>
        <v>400</v>
      </c>
      <c r="I804" s="283"/>
      <c r="J804" s="280"/>
      <c r="K804" s="289"/>
      <c r="L804" s="285"/>
      <c r="M804" s="284"/>
      <c r="N804" s="284"/>
      <c r="O804" s="286"/>
      <c r="P804" s="345"/>
    </row>
    <row r="805" spans="1:16" ht="13.5">
      <c r="A805" s="339"/>
      <c r="B805" s="281"/>
      <c r="C805" s="282"/>
      <c r="D805" s="280"/>
      <c r="E805" s="283" t="s">
        <v>156</v>
      </c>
      <c r="F805" s="289">
        <v>1</v>
      </c>
      <c r="G805" s="285">
        <f>O6</f>
        <v>640</v>
      </c>
      <c r="H805" s="284">
        <f>F805*G805</f>
        <v>640</v>
      </c>
      <c r="I805" s="283"/>
      <c r="J805" s="280"/>
      <c r="K805" s="289"/>
      <c r="L805" s="285"/>
      <c r="M805" s="284"/>
      <c r="N805" s="284"/>
      <c r="O805" s="286"/>
      <c r="P805" s="345"/>
    </row>
    <row r="806" spans="1:16" ht="13.5">
      <c r="A806" s="339"/>
      <c r="B806" s="281"/>
      <c r="C806" s="282"/>
      <c r="D806" s="280"/>
      <c r="E806" s="283"/>
      <c r="F806" s="289"/>
      <c r="G806" s="288"/>
      <c r="H806" s="284">
        <f>SUM(H803:H805)</f>
        <v>1272.5</v>
      </c>
      <c r="I806" s="283" t="s">
        <v>188</v>
      </c>
      <c r="J806" s="280"/>
      <c r="K806" s="289"/>
      <c r="L806" s="285"/>
      <c r="M806" s="284">
        <f>H806*0.1</f>
        <v>127.25</v>
      </c>
      <c r="N806" s="284">
        <f>H806*0.025</f>
        <v>31.8125</v>
      </c>
      <c r="O806" s="286">
        <f>N806+M806+H806</f>
        <v>1431.5625</v>
      </c>
      <c r="P806" s="345">
        <f>O806/30</f>
        <v>47.71875</v>
      </c>
    </row>
    <row r="807" spans="1:16" ht="13.5">
      <c r="A807" s="339"/>
      <c r="B807" s="281">
        <v>2</v>
      </c>
      <c r="C807" s="282" t="s">
        <v>1577</v>
      </c>
      <c r="D807" s="280" t="s">
        <v>187</v>
      </c>
      <c r="E807" s="283" t="s">
        <v>76</v>
      </c>
      <c r="F807" s="289">
        <v>0.5</v>
      </c>
      <c r="G807" s="285">
        <f>'[1]DRR 071.072'!I12</f>
        <v>465</v>
      </c>
      <c r="H807" s="284">
        <f>F807*G807</f>
        <v>232.5</v>
      </c>
      <c r="I807" s="283"/>
      <c r="J807" s="280"/>
      <c r="K807" s="289"/>
      <c r="L807" s="285"/>
      <c r="M807" s="284"/>
      <c r="N807" s="284"/>
      <c r="O807" s="286"/>
      <c r="P807" s="345"/>
    </row>
    <row r="808" spans="1:16" ht="13.5">
      <c r="A808" s="339"/>
      <c r="B808" s="281"/>
      <c r="C808" s="282"/>
      <c r="D808" s="280"/>
      <c r="E808" s="283" t="s">
        <v>143</v>
      </c>
      <c r="F808" s="289">
        <v>1.5</v>
      </c>
      <c r="G808" s="285">
        <f>'[1]DRR 071.072'!I13</f>
        <v>400</v>
      </c>
      <c r="H808" s="284">
        <f>F808*G808</f>
        <v>600</v>
      </c>
      <c r="I808" s="283"/>
      <c r="J808" s="280"/>
      <c r="K808" s="289"/>
      <c r="L808" s="285"/>
      <c r="M808" s="284"/>
      <c r="N808" s="284"/>
      <c r="O808" s="286"/>
      <c r="P808" s="345"/>
    </row>
    <row r="809" spans="1:16" ht="13.5">
      <c r="A809" s="339"/>
      <c r="B809" s="281"/>
      <c r="C809" s="282"/>
      <c r="D809" s="280"/>
      <c r="E809" s="283" t="s">
        <v>156</v>
      </c>
      <c r="F809" s="289">
        <v>1.5</v>
      </c>
      <c r="G809" s="285">
        <f>O6</f>
        <v>640</v>
      </c>
      <c r="H809" s="284">
        <f>F809*G809</f>
        <v>960</v>
      </c>
      <c r="I809" s="283"/>
      <c r="J809" s="280"/>
      <c r="K809" s="289"/>
      <c r="L809" s="285"/>
      <c r="M809" s="284"/>
      <c r="N809" s="284"/>
      <c r="O809" s="286"/>
      <c r="P809" s="345"/>
    </row>
    <row r="810" spans="1:16" ht="13.5">
      <c r="A810" s="339"/>
      <c r="B810" s="281"/>
      <c r="C810" s="282"/>
      <c r="D810" s="280"/>
      <c r="E810" s="283"/>
      <c r="F810" s="289"/>
      <c r="G810" s="288"/>
      <c r="H810" s="284">
        <f>SUM(H807:H809)</f>
        <v>1792.5</v>
      </c>
      <c r="I810" s="283" t="s">
        <v>188</v>
      </c>
      <c r="J810" s="280"/>
      <c r="K810" s="289"/>
      <c r="L810" s="285"/>
      <c r="M810" s="284">
        <f>H810*0.1</f>
        <v>179.25</v>
      </c>
      <c r="N810" s="284">
        <f>H810*0.025</f>
        <v>44.8125</v>
      </c>
      <c r="O810" s="286">
        <f>N810+M810+H810</f>
        <v>2016.5625</v>
      </c>
      <c r="P810" s="345">
        <f>O810/30</f>
        <v>67.21875</v>
      </c>
    </row>
    <row r="811" spans="1:16" ht="13.5">
      <c r="A811" s="339"/>
      <c r="B811" s="281">
        <v>3</v>
      </c>
      <c r="C811" s="282" t="s">
        <v>1578</v>
      </c>
      <c r="D811" s="280" t="s">
        <v>187</v>
      </c>
      <c r="E811" s="283" t="s">
        <v>76</v>
      </c>
      <c r="F811" s="289">
        <v>0.75</v>
      </c>
      <c r="G811" s="285">
        <f>'[1]DRR 071.072'!I12</f>
        <v>465</v>
      </c>
      <c r="H811" s="284">
        <f>F811*G811</f>
        <v>348.75</v>
      </c>
      <c r="I811" s="283"/>
      <c r="J811" s="280"/>
      <c r="K811" s="289"/>
      <c r="L811" s="285"/>
      <c r="M811" s="284"/>
      <c r="N811" s="284"/>
      <c r="O811" s="286"/>
      <c r="P811" s="345"/>
    </row>
    <row r="812" spans="1:16" ht="13.5">
      <c r="A812" s="339"/>
      <c r="B812" s="281"/>
      <c r="C812" s="282"/>
      <c r="D812" s="280"/>
      <c r="E812" s="283" t="s">
        <v>143</v>
      </c>
      <c r="F812" s="289">
        <v>2</v>
      </c>
      <c r="G812" s="285">
        <f>'[1]DRR 071.072'!I13</f>
        <v>400</v>
      </c>
      <c r="H812" s="284">
        <f>F812*G812</f>
        <v>800</v>
      </c>
      <c r="I812" s="283"/>
      <c r="J812" s="280"/>
      <c r="K812" s="289"/>
      <c r="L812" s="285"/>
      <c r="M812" s="284"/>
      <c r="N812" s="284"/>
      <c r="O812" s="286"/>
      <c r="P812" s="345"/>
    </row>
    <row r="813" spans="1:16" ht="13.5">
      <c r="A813" s="339"/>
      <c r="B813" s="281"/>
      <c r="C813" s="282"/>
      <c r="D813" s="280"/>
      <c r="E813" s="283" t="s">
        <v>156</v>
      </c>
      <c r="F813" s="289">
        <v>2</v>
      </c>
      <c r="G813" s="285">
        <f>O6</f>
        <v>640</v>
      </c>
      <c r="H813" s="284">
        <f>F813*G813</f>
        <v>1280</v>
      </c>
      <c r="I813" s="283"/>
      <c r="J813" s="280"/>
      <c r="K813" s="289"/>
      <c r="L813" s="285"/>
      <c r="M813" s="284"/>
      <c r="N813" s="284"/>
      <c r="O813" s="286"/>
      <c r="P813" s="345"/>
    </row>
    <row r="814" spans="1:16" ht="13.5">
      <c r="A814" s="339"/>
      <c r="B814" s="281"/>
      <c r="C814" s="282"/>
      <c r="D814" s="280"/>
      <c r="E814" s="283"/>
      <c r="F814" s="289"/>
      <c r="G814" s="288"/>
      <c r="H814" s="284">
        <f>SUM(H811:H813)</f>
        <v>2428.75</v>
      </c>
      <c r="I814" s="283" t="s">
        <v>188</v>
      </c>
      <c r="J814" s="280"/>
      <c r="K814" s="289"/>
      <c r="L814" s="285"/>
      <c r="M814" s="284">
        <f>H814*0.1</f>
        <v>242.875</v>
      </c>
      <c r="N814" s="284">
        <f>H814*0.025</f>
        <v>60.71875</v>
      </c>
      <c r="O814" s="286">
        <f>N814+M814+H814</f>
        <v>2732.34375</v>
      </c>
      <c r="P814" s="345">
        <f>O814/30</f>
        <v>91.078125</v>
      </c>
    </row>
    <row r="815" spans="1:16" ht="13.5">
      <c r="A815" s="339"/>
      <c r="B815" s="281">
        <v>4</v>
      </c>
      <c r="C815" s="282" t="s">
        <v>1579</v>
      </c>
      <c r="D815" s="280" t="s">
        <v>187</v>
      </c>
      <c r="E815" s="283" t="s">
        <v>76</v>
      </c>
      <c r="F815" s="289">
        <v>1.25</v>
      </c>
      <c r="G815" s="285">
        <f>'[1]DRR 071.072'!I12</f>
        <v>465</v>
      </c>
      <c r="H815" s="284">
        <f>F815*G815</f>
        <v>581.25</v>
      </c>
      <c r="I815" s="283"/>
      <c r="J815" s="280"/>
      <c r="K815" s="289"/>
      <c r="L815" s="285"/>
      <c r="M815" s="284"/>
      <c r="N815" s="284"/>
      <c r="O815" s="286"/>
      <c r="P815" s="345"/>
    </row>
    <row r="816" spans="1:16" ht="13.5">
      <c r="A816" s="339"/>
      <c r="B816" s="281"/>
      <c r="C816" s="282"/>
      <c r="D816" s="280"/>
      <c r="E816" s="283" t="s">
        <v>143</v>
      </c>
      <c r="F816" s="289">
        <v>2</v>
      </c>
      <c r="G816" s="285">
        <f>'[1]DRR 071.072'!I13</f>
        <v>400</v>
      </c>
      <c r="H816" s="284">
        <f>F816*G816</f>
        <v>800</v>
      </c>
      <c r="I816" s="283"/>
      <c r="J816" s="280"/>
      <c r="K816" s="289"/>
      <c r="L816" s="285"/>
      <c r="M816" s="284"/>
      <c r="N816" s="284"/>
      <c r="O816" s="286"/>
      <c r="P816" s="345"/>
    </row>
    <row r="817" spans="1:16" ht="13.5">
      <c r="A817" s="339"/>
      <c r="B817" s="281"/>
      <c r="C817" s="282"/>
      <c r="D817" s="280"/>
      <c r="E817" s="283" t="s">
        <v>156</v>
      </c>
      <c r="F817" s="289">
        <v>3</v>
      </c>
      <c r="G817" s="285">
        <f>O6</f>
        <v>640</v>
      </c>
      <c r="H817" s="284">
        <f>F817*G817</f>
        <v>1920</v>
      </c>
      <c r="I817" s="283"/>
      <c r="J817" s="280"/>
      <c r="K817" s="289"/>
      <c r="L817" s="285"/>
      <c r="M817" s="284"/>
      <c r="N817" s="284"/>
      <c r="O817" s="286"/>
      <c r="P817" s="345"/>
    </row>
    <row r="818" spans="1:16" ht="13.5">
      <c r="A818" s="339"/>
      <c r="B818" s="281"/>
      <c r="C818" s="282"/>
      <c r="D818" s="280"/>
      <c r="E818" s="283"/>
      <c r="F818" s="289"/>
      <c r="G818" s="288"/>
      <c r="H818" s="284">
        <f>SUM(H815:H817)</f>
        <v>3301.25</v>
      </c>
      <c r="I818" s="283" t="s">
        <v>188</v>
      </c>
      <c r="J818" s="280"/>
      <c r="K818" s="289"/>
      <c r="L818" s="285"/>
      <c r="M818" s="284">
        <f>H818*0.1</f>
        <v>330.125</v>
      </c>
      <c r="N818" s="284">
        <f>H818*0.025</f>
        <v>82.53125</v>
      </c>
      <c r="O818" s="286">
        <f>N818+M818+H818</f>
        <v>3713.90625</v>
      </c>
      <c r="P818" s="345">
        <f>O818/30</f>
        <v>123.796875</v>
      </c>
    </row>
    <row r="819" spans="1:16" ht="13.5">
      <c r="A819" s="339"/>
      <c r="B819" s="281">
        <v>5</v>
      </c>
      <c r="C819" s="282" t="s">
        <v>1580</v>
      </c>
      <c r="D819" s="280" t="s">
        <v>187</v>
      </c>
      <c r="E819" s="283" t="s">
        <v>76</v>
      </c>
      <c r="F819" s="289">
        <v>1.75</v>
      </c>
      <c r="G819" s="285">
        <f>'[1]DRR 071.072'!I12</f>
        <v>465</v>
      </c>
      <c r="H819" s="284">
        <f>F819*G819</f>
        <v>813.75</v>
      </c>
      <c r="I819" s="283"/>
      <c r="J819" s="280"/>
      <c r="K819" s="289"/>
      <c r="L819" s="285"/>
      <c r="M819" s="284"/>
      <c r="N819" s="284"/>
      <c r="O819" s="286"/>
      <c r="P819" s="345"/>
    </row>
    <row r="820" spans="1:16" ht="13.5">
      <c r="A820" s="339"/>
      <c r="B820" s="281"/>
      <c r="C820" s="282"/>
      <c r="D820" s="280"/>
      <c r="E820" s="283" t="s">
        <v>143</v>
      </c>
      <c r="F820" s="289">
        <v>2</v>
      </c>
      <c r="G820" s="285">
        <f>'[1]DRR 071.072'!I13</f>
        <v>400</v>
      </c>
      <c r="H820" s="284">
        <f>F820*G820</f>
        <v>800</v>
      </c>
      <c r="I820" s="283"/>
      <c r="J820" s="280"/>
      <c r="K820" s="289"/>
      <c r="L820" s="285"/>
      <c r="M820" s="284"/>
      <c r="N820" s="284"/>
      <c r="O820" s="286"/>
      <c r="P820" s="345"/>
    </row>
    <row r="821" spans="1:16" ht="13.5">
      <c r="A821" s="339"/>
      <c r="B821" s="281"/>
      <c r="C821" s="282"/>
      <c r="D821" s="280"/>
      <c r="E821" s="283" t="s">
        <v>156</v>
      </c>
      <c r="F821" s="289">
        <v>4</v>
      </c>
      <c r="G821" s="285">
        <f>O6</f>
        <v>640</v>
      </c>
      <c r="H821" s="284">
        <f>F821*G821</f>
        <v>2560</v>
      </c>
      <c r="I821" s="283"/>
      <c r="J821" s="280"/>
      <c r="K821" s="289"/>
      <c r="L821" s="285"/>
      <c r="M821" s="284"/>
      <c r="N821" s="284"/>
      <c r="O821" s="286"/>
      <c r="P821" s="345"/>
    </row>
    <row r="822" spans="1:16" ht="13.5">
      <c r="A822" s="339"/>
      <c r="B822" s="281"/>
      <c r="C822" s="282"/>
      <c r="D822" s="280"/>
      <c r="E822" s="283"/>
      <c r="F822" s="289"/>
      <c r="G822" s="288"/>
      <c r="H822" s="284">
        <f>SUM(H819:H821)</f>
        <v>4173.75</v>
      </c>
      <c r="I822" s="283" t="s">
        <v>188</v>
      </c>
      <c r="J822" s="280"/>
      <c r="K822" s="289"/>
      <c r="L822" s="285"/>
      <c r="M822" s="284">
        <f>H822*0.1</f>
        <v>417.375</v>
      </c>
      <c r="N822" s="284">
        <f>H822*0.025</f>
        <v>104.34375</v>
      </c>
      <c r="O822" s="286">
        <f>N822+M822+H822</f>
        <v>4695.46875</v>
      </c>
      <c r="P822" s="345">
        <f>O822/30</f>
        <v>156.515625</v>
      </c>
    </row>
    <row r="823" spans="1:16" ht="13.5">
      <c r="A823" s="339"/>
      <c r="B823" s="281">
        <v>6</v>
      </c>
      <c r="C823" s="282" t="s">
        <v>1581</v>
      </c>
      <c r="D823" s="280" t="s">
        <v>187</v>
      </c>
      <c r="E823" s="283" t="s">
        <v>76</v>
      </c>
      <c r="F823" s="289">
        <v>2</v>
      </c>
      <c r="G823" s="285">
        <f>'[1]DRR 071.072'!I12</f>
        <v>465</v>
      </c>
      <c r="H823" s="284">
        <f>F823*G823</f>
        <v>930</v>
      </c>
      <c r="I823" s="283"/>
      <c r="J823" s="280"/>
      <c r="K823" s="289"/>
      <c r="L823" s="285"/>
      <c r="M823" s="284"/>
      <c r="N823" s="284"/>
      <c r="O823" s="286"/>
      <c r="P823" s="345"/>
    </row>
    <row r="824" spans="1:16" ht="13.5">
      <c r="A824" s="339"/>
      <c r="B824" s="281"/>
      <c r="C824" s="282"/>
      <c r="D824" s="280"/>
      <c r="E824" s="283" t="s">
        <v>143</v>
      </c>
      <c r="F824" s="289">
        <v>2.5</v>
      </c>
      <c r="G824" s="285">
        <f>'[1]DRR 071.072'!I13</f>
        <v>400</v>
      </c>
      <c r="H824" s="284">
        <f>F824*G824</f>
        <v>1000</v>
      </c>
      <c r="I824" s="283"/>
      <c r="J824" s="280"/>
      <c r="K824" s="289"/>
      <c r="L824" s="285"/>
      <c r="M824" s="284"/>
      <c r="N824" s="284"/>
      <c r="O824" s="286"/>
      <c r="P824" s="345"/>
    </row>
    <row r="825" spans="1:16" ht="13.5">
      <c r="A825" s="339"/>
      <c r="B825" s="281"/>
      <c r="C825" s="282"/>
      <c r="D825" s="280"/>
      <c r="E825" s="283" t="s">
        <v>156</v>
      </c>
      <c r="F825" s="289">
        <v>5</v>
      </c>
      <c r="G825" s="285">
        <f>O6</f>
        <v>640</v>
      </c>
      <c r="H825" s="284">
        <f>F825*G825</f>
        <v>3200</v>
      </c>
      <c r="I825" s="283"/>
      <c r="J825" s="280"/>
      <c r="K825" s="289"/>
      <c r="L825" s="285"/>
      <c r="M825" s="284"/>
      <c r="N825" s="284"/>
      <c r="O825" s="286"/>
      <c r="P825" s="345"/>
    </row>
    <row r="826" spans="1:16" ht="13.5">
      <c r="A826" s="339"/>
      <c r="B826" s="281"/>
      <c r="C826" s="282"/>
      <c r="D826" s="280"/>
      <c r="E826" s="283"/>
      <c r="F826" s="289"/>
      <c r="G826" s="288"/>
      <c r="H826" s="284">
        <f>SUM(H823:H825)</f>
        <v>5130</v>
      </c>
      <c r="I826" s="283" t="s">
        <v>188</v>
      </c>
      <c r="J826" s="280"/>
      <c r="K826" s="289"/>
      <c r="L826" s="285"/>
      <c r="M826" s="284">
        <f>H826*0.1</f>
        <v>513</v>
      </c>
      <c r="N826" s="284">
        <f>H826*0.025</f>
        <v>128.25</v>
      </c>
      <c r="O826" s="286">
        <f>N826+M826+H826</f>
        <v>5771.25</v>
      </c>
      <c r="P826" s="345">
        <f>O826/30</f>
        <v>192.375</v>
      </c>
    </row>
    <row r="827" spans="1:16" ht="13.5">
      <c r="A827" s="342">
        <v>18</v>
      </c>
      <c r="B827" s="539" t="s">
        <v>1582</v>
      </c>
      <c r="C827" s="539"/>
      <c r="D827" s="539"/>
      <c r="E827" s="539"/>
      <c r="F827" s="289"/>
      <c r="G827" s="288"/>
      <c r="H827" s="284"/>
      <c r="I827" s="283"/>
      <c r="J827" s="280"/>
      <c r="K827" s="289"/>
      <c r="L827" s="285"/>
      <c r="M827" s="284"/>
      <c r="N827" s="284"/>
      <c r="O827" s="286"/>
      <c r="P827" s="345"/>
    </row>
    <row r="828" spans="1:16" ht="40.5">
      <c r="A828" s="339"/>
      <c r="B828" s="281">
        <v>1</v>
      </c>
      <c r="C828" s="282" t="s">
        <v>1681</v>
      </c>
      <c r="D828" s="280" t="s">
        <v>83</v>
      </c>
      <c r="E828" s="283" t="s">
        <v>159</v>
      </c>
      <c r="F828" s="289">
        <v>0.32300000000000001</v>
      </c>
      <c r="G828" s="285">
        <v>0</v>
      </c>
      <c r="H828" s="284">
        <f>F828*G828</f>
        <v>0</v>
      </c>
      <c r="I828" s="283" t="s">
        <v>796</v>
      </c>
      <c r="J828" s="280" t="s">
        <v>175</v>
      </c>
      <c r="K828" s="289">
        <v>0.73499999999999999</v>
      </c>
      <c r="L828" s="285">
        <v>0</v>
      </c>
      <c r="M828" s="284">
        <f>K828*L828</f>
        <v>0</v>
      </c>
      <c r="N828" s="284"/>
      <c r="O828" s="286"/>
      <c r="P828" s="345"/>
    </row>
    <row r="829" spans="1:16" ht="13.5">
      <c r="A829" s="339"/>
      <c r="B829" s="281"/>
      <c r="C829" s="282"/>
      <c r="D829" s="280"/>
      <c r="E829" s="283" t="s">
        <v>156</v>
      </c>
      <c r="F829" s="289">
        <v>0.108</v>
      </c>
      <c r="G829" s="285">
        <v>0</v>
      </c>
      <c r="H829" s="284">
        <f>F829*G829</f>
        <v>0</v>
      </c>
      <c r="I829" s="283" t="s">
        <v>190</v>
      </c>
      <c r="J829" s="280" t="s">
        <v>175</v>
      </c>
      <c r="K829" s="289">
        <v>1.47</v>
      </c>
      <c r="L829" s="285">
        <v>0</v>
      </c>
      <c r="M829" s="284">
        <f>K829*L829</f>
        <v>0</v>
      </c>
      <c r="N829" s="284"/>
      <c r="O829" s="286"/>
      <c r="P829" s="345"/>
    </row>
    <row r="830" spans="1:16" ht="13.5">
      <c r="A830" s="339"/>
      <c r="B830" s="281"/>
      <c r="C830" s="282"/>
      <c r="D830" s="280"/>
      <c r="E830" s="283"/>
      <c r="F830" s="289"/>
      <c r="G830" s="288"/>
      <c r="H830" s="284">
        <f>SUM(H828:H829)</f>
        <v>0</v>
      </c>
      <c r="I830" s="283"/>
      <c r="J830" s="280"/>
      <c r="K830" s="289"/>
      <c r="L830" s="285"/>
      <c r="M830" s="284">
        <f>SUM(M828:M829)</f>
        <v>0</v>
      </c>
      <c r="N830" s="284"/>
      <c r="O830" s="286">
        <f>M830+H830</f>
        <v>0</v>
      </c>
      <c r="P830" s="345"/>
    </row>
    <row r="831" spans="1:16" ht="27">
      <c r="A831" s="339"/>
      <c r="B831" s="281">
        <v>6</v>
      </c>
      <c r="C831" s="282" t="s">
        <v>1682</v>
      </c>
      <c r="D831" s="280" t="s">
        <v>83</v>
      </c>
      <c r="E831" s="283" t="s">
        <v>159</v>
      </c>
      <c r="F831" s="289">
        <v>0.27</v>
      </c>
      <c r="G831" s="285">
        <v>0</v>
      </c>
      <c r="H831" s="284">
        <f>F831*G831</f>
        <v>0</v>
      </c>
      <c r="I831" s="283" t="s">
        <v>189</v>
      </c>
      <c r="J831" s="280" t="s">
        <v>175</v>
      </c>
      <c r="K831" s="289">
        <v>0.16</v>
      </c>
      <c r="L831" s="285">
        <v>0</v>
      </c>
      <c r="M831" s="284">
        <f>K831*L831</f>
        <v>0</v>
      </c>
      <c r="N831" s="284"/>
      <c r="O831" s="286"/>
      <c r="P831" s="345"/>
    </row>
    <row r="832" spans="1:16" ht="13.5">
      <c r="A832" s="339"/>
      <c r="B832" s="281"/>
      <c r="C832" s="282"/>
      <c r="D832" s="280"/>
      <c r="E832" s="283" t="s">
        <v>156</v>
      </c>
      <c r="F832" s="289">
        <v>0.108</v>
      </c>
      <c r="G832" s="285">
        <v>0</v>
      </c>
      <c r="H832" s="284">
        <f>F832*G832</f>
        <v>0</v>
      </c>
      <c r="I832" s="283" t="s">
        <v>190</v>
      </c>
      <c r="J832" s="280" t="s">
        <v>175</v>
      </c>
      <c r="K832" s="289">
        <v>0.245</v>
      </c>
      <c r="L832" s="285">
        <v>0</v>
      </c>
      <c r="M832" s="284">
        <f>K832*L832</f>
        <v>0</v>
      </c>
      <c r="N832" s="284"/>
      <c r="O832" s="286"/>
      <c r="P832" s="345"/>
    </row>
    <row r="833" spans="1:16" ht="13.5">
      <c r="A833" s="339"/>
      <c r="B833" s="281"/>
      <c r="C833" s="282"/>
      <c r="D833" s="280"/>
      <c r="E833" s="283"/>
      <c r="F833" s="289"/>
      <c r="G833" s="288"/>
      <c r="H833" s="284">
        <f>SUM(H831:H832)</f>
        <v>0</v>
      </c>
      <c r="I833" s="283"/>
      <c r="J833" s="280"/>
      <c r="K833" s="289"/>
      <c r="L833" s="285"/>
      <c r="M833" s="284">
        <f>SUM(M831:M832)</f>
        <v>0</v>
      </c>
      <c r="N833" s="284"/>
      <c r="O833" s="286">
        <f>M833+H833</f>
        <v>0</v>
      </c>
      <c r="P833" s="345"/>
    </row>
    <row r="834" spans="1:16" ht="27">
      <c r="A834" s="339"/>
      <c r="B834" s="281">
        <v>7</v>
      </c>
      <c r="C834" s="282" t="s">
        <v>1683</v>
      </c>
      <c r="D834" s="280" t="s">
        <v>169</v>
      </c>
      <c r="E834" s="283" t="s">
        <v>159</v>
      </c>
      <c r="F834" s="289">
        <v>0.75</v>
      </c>
      <c r="G834" s="285">
        <f>I6</f>
        <v>1000</v>
      </c>
      <c r="H834" s="284">
        <f>F834*G834</f>
        <v>750</v>
      </c>
      <c r="I834" s="283" t="s">
        <v>161</v>
      </c>
      <c r="J834" s="280" t="s">
        <v>191</v>
      </c>
      <c r="K834" s="289">
        <v>2.7</v>
      </c>
      <c r="L834" s="285">
        <f>I7</f>
        <v>1085</v>
      </c>
      <c r="M834" s="284">
        <f>K834*L834</f>
        <v>2929.5</v>
      </c>
      <c r="N834" s="284"/>
      <c r="O834" s="286"/>
      <c r="P834" s="345"/>
    </row>
    <row r="835" spans="1:16" ht="13.5">
      <c r="A835" s="339"/>
      <c r="B835" s="281"/>
      <c r="C835" s="282"/>
      <c r="D835" s="280"/>
      <c r="E835" s="283" t="s">
        <v>156</v>
      </c>
      <c r="F835" s="289">
        <v>0.8</v>
      </c>
      <c r="G835" s="285">
        <f>O6</f>
        <v>640</v>
      </c>
      <c r="H835" s="284">
        <f>F835*G835</f>
        <v>512</v>
      </c>
      <c r="I835" s="283" t="s">
        <v>160</v>
      </c>
      <c r="J835" s="280" t="s">
        <v>79</v>
      </c>
      <c r="K835" s="289">
        <v>0.18</v>
      </c>
      <c r="L835" s="285">
        <f>L7</f>
        <v>3250</v>
      </c>
      <c r="M835" s="284">
        <f>K835*L835</f>
        <v>585</v>
      </c>
      <c r="N835" s="284"/>
      <c r="O835" s="286"/>
      <c r="P835" s="345"/>
    </row>
    <row r="836" spans="1:16" ht="13.5">
      <c r="A836" s="339"/>
      <c r="B836" s="281"/>
      <c r="C836" s="282"/>
      <c r="D836" s="280"/>
      <c r="E836" s="283"/>
      <c r="F836" s="289"/>
      <c r="G836" s="288"/>
      <c r="H836" s="284"/>
      <c r="I836" s="283" t="s">
        <v>1243</v>
      </c>
      <c r="J836" s="280" t="s">
        <v>176</v>
      </c>
      <c r="K836" s="289">
        <v>2.7</v>
      </c>
      <c r="L836" s="285">
        <f>Output_2!I49</f>
        <v>201.22</v>
      </c>
      <c r="M836" s="284">
        <f>K836*L836</f>
        <v>543.29399999999998</v>
      </c>
      <c r="N836" s="284"/>
      <c r="O836" s="286"/>
      <c r="P836" s="345"/>
    </row>
    <row r="837" spans="1:16" ht="13.5">
      <c r="A837" s="339"/>
      <c r="B837" s="281"/>
      <c r="C837" s="282"/>
      <c r="D837" s="280"/>
      <c r="E837" s="283"/>
      <c r="F837" s="289"/>
      <c r="G837" s="288"/>
      <c r="H837" s="284">
        <f>SUM(H834:H836)</f>
        <v>1262</v>
      </c>
      <c r="I837" s="283"/>
      <c r="J837" s="280"/>
      <c r="K837" s="289"/>
      <c r="L837" s="285"/>
      <c r="M837" s="284">
        <f>SUM(M834:M836)</f>
        <v>4057.7939999999999</v>
      </c>
      <c r="N837" s="284"/>
      <c r="O837" s="286">
        <f>M837+H837</f>
        <v>5319.7939999999999</v>
      </c>
      <c r="P837" s="345">
        <f>O837/10</f>
        <v>531.97939999999994</v>
      </c>
    </row>
    <row r="838" spans="1:16" ht="27">
      <c r="A838" s="339"/>
      <c r="B838" s="315">
        <v>7</v>
      </c>
      <c r="C838" s="282" t="s">
        <v>1683</v>
      </c>
      <c r="D838" s="280" t="s">
        <v>169</v>
      </c>
      <c r="E838" s="283" t="s">
        <v>159</v>
      </c>
      <c r="F838" s="289">
        <v>0.75</v>
      </c>
      <c r="G838" s="285">
        <f>I6</f>
        <v>1000</v>
      </c>
      <c r="H838" s="284">
        <f>F838*G838</f>
        <v>750</v>
      </c>
      <c r="I838" s="283" t="s">
        <v>161</v>
      </c>
      <c r="J838" s="280" t="s">
        <v>191</v>
      </c>
      <c r="K838" s="289">
        <v>2.7</v>
      </c>
      <c r="L838" s="285">
        <f>I7</f>
        <v>1085</v>
      </c>
      <c r="M838" s="284">
        <f>K838*L838</f>
        <v>2929.5</v>
      </c>
      <c r="N838" s="284"/>
      <c r="O838" s="286"/>
      <c r="P838" s="345"/>
    </row>
    <row r="839" spans="1:16" ht="13.5">
      <c r="A839" s="339"/>
      <c r="B839" s="281"/>
      <c r="C839" s="282"/>
      <c r="D839" s="280"/>
      <c r="E839" s="283" t="s">
        <v>156</v>
      </c>
      <c r="F839" s="289">
        <v>0.8</v>
      </c>
      <c r="G839" s="285">
        <f>O6</f>
        <v>640</v>
      </c>
      <c r="H839" s="284">
        <f>F839*G839</f>
        <v>512</v>
      </c>
      <c r="I839" s="283" t="s">
        <v>160</v>
      </c>
      <c r="J839" s="280" t="s">
        <v>79</v>
      </c>
      <c r="K839" s="289">
        <v>0.18</v>
      </c>
      <c r="L839" s="285">
        <f>I8</f>
        <v>7300</v>
      </c>
      <c r="M839" s="284">
        <f>K839*L839</f>
        <v>1314</v>
      </c>
      <c r="N839" s="284"/>
      <c r="O839" s="286"/>
      <c r="P839" s="345"/>
    </row>
    <row r="840" spans="1:16" ht="13.5">
      <c r="A840" s="339"/>
      <c r="B840" s="281"/>
      <c r="C840" s="282"/>
      <c r="D840" s="280"/>
      <c r="E840" s="283"/>
      <c r="F840" s="289"/>
      <c r="G840" s="288"/>
      <c r="H840" s="284"/>
      <c r="I840" s="283" t="s">
        <v>1243</v>
      </c>
      <c r="J840" s="280" t="s">
        <v>176</v>
      </c>
      <c r="K840" s="289">
        <v>2.7</v>
      </c>
      <c r="L840" s="285">
        <f>Output_2!I49</f>
        <v>201.22</v>
      </c>
      <c r="M840" s="284">
        <f>K840*L840</f>
        <v>543.29399999999998</v>
      </c>
      <c r="N840" s="284"/>
      <c r="O840" s="286"/>
      <c r="P840" s="345"/>
    </row>
    <row r="841" spans="1:16" ht="13.5">
      <c r="A841" s="339"/>
      <c r="B841" s="281"/>
      <c r="C841" s="282"/>
      <c r="D841" s="280"/>
      <c r="E841" s="283"/>
      <c r="F841" s="289"/>
      <c r="G841" s="288"/>
      <c r="H841" s="284">
        <f>SUM(H838:H840)</f>
        <v>1262</v>
      </c>
      <c r="I841" s="283"/>
      <c r="J841" s="280"/>
      <c r="K841" s="289"/>
      <c r="L841" s="285"/>
      <c r="M841" s="284">
        <f>SUM(M838:M840)</f>
        <v>4786.7939999999999</v>
      </c>
      <c r="N841" s="284"/>
      <c r="O841" s="286">
        <f>M841+H841</f>
        <v>6048.7939999999999</v>
      </c>
      <c r="P841" s="345">
        <f>O841/10</f>
        <v>604.87940000000003</v>
      </c>
    </row>
    <row r="842" spans="1:16" ht="27">
      <c r="A842" s="339"/>
      <c r="B842" s="281">
        <v>8</v>
      </c>
      <c r="C842" s="282" t="s">
        <v>1684</v>
      </c>
      <c r="D842" s="280" t="s">
        <v>169</v>
      </c>
      <c r="E842" s="283" t="s">
        <v>159</v>
      </c>
      <c r="F842" s="289">
        <v>1</v>
      </c>
      <c r="G842" s="285">
        <f>I6</f>
        <v>1000</v>
      </c>
      <c r="H842" s="284">
        <f>F842*G842</f>
        <v>1000</v>
      </c>
      <c r="I842" s="283" t="s">
        <v>161</v>
      </c>
      <c r="J842" s="280" t="s">
        <v>191</v>
      </c>
      <c r="K842" s="289">
        <v>2.25</v>
      </c>
      <c r="L842" s="285">
        <f>I7</f>
        <v>1085</v>
      </c>
      <c r="M842" s="284">
        <f>K842*L842</f>
        <v>2441.25</v>
      </c>
      <c r="N842" s="284"/>
      <c r="O842" s="286"/>
      <c r="P842" s="345"/>
    </row>
    <row r="843" spans="1:16" ht="13.5">
      <c r="A843" s="339"/>
      <c r="B843" s="281"/>
      <c r="C843" s="282"/>
      <c r="D843" s="280"/>
      <c r="E843" s="283" t="s">
        <v>156</v>
      </c>
      <c r="F843" s="289">
        <v>1.25</v>
      </c>
      <c r="G843" s="285">
        <f>O6</f>
        <v>640</v>
      </c>
      <c r="H843" s="284">
        <f>F843*G843</f>
        <v>800</v>
      </c>
      <c r="I843" s="283" t="s">
        <v>160</v>
      </c>
      <c r="J843" s="280" t="s">
        <v>79</v>
      </c>
      <c r="K843" s="289">
        <v>0.113</v>
      </c>
      <c r="L843" s="285">
        <f>L7</f>
        <v>3250</v>
      </c>
      <c r="M843" s="284">
        <f>K843*L843</f>
        <v>367.25</v>
      </c>
      <c r="N843" s="284"/>
      <c r="O843" s="286"/>
      <c r="P843" s="345"/>
    </row>
    <row r="844" spans="1:16" ht="13.5">
      <c r="A844" s="339"/>
      <c r="B844" s="281"/>
      <c r="C844" s="282"/>
      <c r="D844" s="280"/>
      <c r="E844" s="283"/>
      <c r="F844" s="289"/>
      <c r="G844" s="288"/>
      <c r="H844" s="284"/>
      <c r="I844" s="283" t="s">
        <v>166</v>
      </c>
      <c r="J844" s="280" t="s">
        <v>79</v>
      </c>
      <c r="K844" s="289">
        <v>0.25</v>
      </c>
      <c r="L844" s="285">
        <f>I9</f>
        <v>2810</v>
      </c>
      <c r="M844" s="284">
        <f>K844*L844</f>
        <v>702.5</v>
      </c>
      <c r="N844" s="284"/>
      <c r="O844" s="286"/>
      <c r="P844" s="345"/>
    </row>
    <row r="845" spans="1:16" ht="13.5">
      <c r="A845" s="339"/>
      <c r="B845" s="281"/>
      <c r="C845" s="282"/>
      <c r="D845" s="280"/>
      <c r="E845" s="283"/>
      <c r="F845" s="289"/>
      <c r="G845" s="288"/>
      <c r="H845" s="284"/>
      <c r="I845" s="283" t="s">
        <v>1243</v>
      </c>
      <c r="J845" s="280" t="s">
        <v>176</v>
      </c>
      <c r="K845" s="289">
        <v>2.25</v>
      </c>
      <c r="L845" s="285">
        <f>Output_2!I49</f>
        <v>201.22</v>
      </c>
      <c r="M845" s="284">
        <f>K845*L845</f>
        <v>452.745</v>
      </c>
      <c r="N845" s="284"/>
      <c r="O845" s="286"/>
      <c r="P845" s="345"/>
    </row>
    <row r="846" spans="1:16" ht="13.5">
      <c r="A846" s="339"/>
      <c r="B846" s="281"/>
      <c r="C846" s="282"/>
      <c r="D846" s="280"/>
      <c r="E846" s="283"/>
      <c r="F846" s="289"/>
      <c r="G846" s="288"/>
      <c r="H846" s="284">
        <f>SUM(H842:H845)</f>
        <v>1800</v>
      </c>
      <c r="I846" s="283"/>
      <c r="J846" s="280"/>
      <c r="K846" s="289"/>
      <c r="L846" s="285"/>
      <c r="M846" s="284">
        <f>SUM(M842:M845)</f>
        <v>3963.7449999999999</v>
      </c>
      <c r="N846" s="284"/>
      <c r="O846" s="286">
        <f>M846+H846</f>
        <v>5763.7449999999999</v>
      </c>
      <c r="P846" s="345">
        <f>O846/10</f>
        <v>576.37450000000001</v>
      </c>
    </row>
    <row r="847" spans="1:16" ht="27">
      <c r="A847" s="339"/>
      <c r="B847" s="315">
        <v>8</v>
      </c>
      <c r="C847" s="282" t="s">
        <v>1684</v>
      </c>
      <c r="D847" s="280" t="s">
        <v>169</v>
      </c>
      <c r="E847" s="283" t="s">
        <v>159</v>
      </c>
      <c r="F847" s="289">
        <v>1</v>
      </c>
      <c r="G847" s="285">
        <f>I6</f>
        <v>1000</v>
      </c>
      <c r="H847" s="284">
        <f>F847*G847</f>
        <v>1000</v>
      </c>
      <c r="I847" s="283" t="s">
        <v>161</v>
      </c>
      <c r="J847" s="280" t="s">
        <v>191</v>
      </c>
      <c r="K847" s="289">
        <v>2.25</v>
      </c>
      <c r="L847" s="285">
        <f>I7</f>
        <v>1085</v>
      </c>
      <c r="M847" s="284">
        <f>K847*L847</f>
        <v>2441.25</v>
      </c>
      <c r="N847" s="284"/>
      <c r="O847" s="286"/>
      <c r="P847" s="345"/>
    </row>
    <row r="848" spans="1:16" ht="13.5">
      <c r="A848" s="339"/>
      <c r="B848" s="281"/>
      <c r="C848" s="282"/>
      <c r="D848" s="280"/>
      <c r="E848" s="283" t="s">
        <v>156</v>
      </c>
      <c r="F848" s="289">
        <v>1.25</v>
      </c>
      <c r="G848" s="285">
        <f>O6</f>
        <v>640</v>
      </c>
      <c r="H848" s="284">
        <f>F848*G848</f>
        <v>800</v>
      </c>
      <c r="I848" s="283" t="s">
        <v>160</v>
      </c>
      <c r="J848" s="280" t="s">
        <v>79</v>
      </c>
      <c r="K848" s="289">
        <v>0.113</v>
      </c>
      <c r="L848" s="285">
        <f>I8</f>
        <v>7300</v>
      </c>
      <c r="M848" s="284">
        <f>K848*L848</f>
        <v>824.9</v>
      </c>
      <c r="N848" s="284"/>
      <c r="O848" s="286"/>
      <c r="P848" s="345"/>
    </row>
    <row r="849" spans="1:16" ht="13.5">
      <c r="A849" s="339"/>
      <c r="B849" s="281"/>
      <c r="C849" s="282"/>
      <c r="D849" s="280"/>
      <c r="E849" s="283"/>
      <c r="F849" s="289"/>
      <c r="G849" s="288"/>
      <c r="H849" s="284"/>
      <c r="I849" s="283" t="s">
        <v>166</v>
      </c>
      <c r="J849" s="280" t="s">
        <v>79</v>
      </c>
      <c r="K849" s="289">
        <v>0.25</v>
      </c>
      <c r="L849" s="285">
        <f>I9</f>
        <v>2810</v>
      </c>
      <c r="M849" s="284">
        <f>K849*L849</f>
        <v>702.5</v>
      </c>
      <c r="N849" s="284"/>
      <c r="O849" s="286"/>
      <c r="P849" s="345"/>
    </row>
    <row r="850" spans="1:16" ht="13.5">
      <c r="A850" s="339"/>
      <c r="B850" s="281"/>
      <c r="C850" s="282"/>
      <c r="D850" s="280"/>
      <c r="E850" s="283"/>
      <c r="F850" s="289"/>
      <c r="G850" s="288"/>
      <c r="H850" s="284"/>
      <c r="I850" s="283" t="s">
        <v>1243</v>
      </c>
      <c r="J850" s="280" t="s">
        <v>176</v>
      </c>
      <c r="K850" s="289">
        <v>2.25</v>
      </c>
      <c r="L850" s="285">
        <f>Output_2!I49</f>
        <v>201.22</v>
      </c>
      <c r="M850" s="284">
        <f>K850*L850</f>
        <v>452.745</v>
      </c>
      <c r="N850" s="284"/>
      <c r="O850" s="286"/>
      <c r="P850" s="345"/>
    </row>
    <row r="851" spans="1:16" ht="13.5">
      <c r="A851" s="339"/>
      <c r="B851" s="281"/>
      <c r="C851" s="282"/>
      <c r="D851" s="280"/>
      <c r="E851" s="283"/>
      <c r="F851" s="289"/>
      <c r="G851" s="288"/>
      <c r="H851" s="284">
        <f>SUM(H847:H850)</f>
        <v>1800</v>
      </c>
      <c r="I851" s="283"/>
      <c r="J851" s="280"/>
      <c r="K851" s="289"/>
      <c r="L851" s="285"/>
      <c r="M851" s="284">
        <f>SUM(M847:M850)</f>
        <v>4421.3950000000004</v>
      </c>
      <c r="N851" s="284"/>
      <c r="O851" s="286">
        <f>M851+H851</f>
        <v>6221.3950000000004</v>
      </c>
      <c r="P851" s="345">
        <f>O851/10</f>
        <v>622.1395</v>
      </c>
    </row>
    <row r="852" spans="1:16" ht="27">
      <c r="A852" s="339"/>
      <c r="B852" s="281">
        <v>9</v>
      </c>
      <c r="C852" s="282" t="s">
        <v>1685</v>
      </c>
      <c r="D852" s="280" t="s">
        <v>169</v>
      </c>
      <c r="E852" s="283" t="s">
        <v>159</v>
      </c>
      <c r="F852" s="289">
        <v>1</v>
      </c>
      <c r="G852" s="285">
        <f>I6</f>
        <v>1000</v>
      </c>
      <c r="H852" s="284">
        <f>F852*G852</f>
        <v>1000</v>
      </c>
      <c r="I852" s="283" t="s">
        <v>161</v>
      </c>
      <c r="J852" s="280" t="s">
        <v>191</v>
      </c>
      <c r="K852" s="289">
        <v>2.4</v>
      </c>
      <c r="L852" s="285">
        <f>I7</f>
        <v>1085</v>
      </c>
      <c r="M852" s="284">
        <f>K852*L852</f>
        <v>2604</v>
      </c>
      <c r="N852" s="284"/>
      <c r="O852" s="286"/>
      <c r="P852" s="345"/>
    </row>
    <row r="853" spans="1:16" ht="13.5">
      <c r="A853" s="339"/>
      <c r="B853" s="281"/>
      <c r="C853" s="282"/>
      <c r="D853" s="280"/>
      <c r="E853" s="283" t="s">
        <v>156</v>
      </c>
      <c r="F853" s="289">
        <v>2</v>
      </c>
      <c r="G853" s="285">
        <f>O6</f>
        <v>640</v>
      </c>
      <c r="H853" s="284">
        <f>F853*G853</f>
        <v>1280</v>
      </c>
      <c r="I853" s="283" t="s">
        <v>160</v>
      </c>
      <c r="J853" s="280" t="s">
        <v>79</v>
      </c>
      <c r="K853" s="289">
        <v>0.17</v>
      </c>
      <c r="L853" s="285">
        <f>L7</f>
        <v>3250</v>
      </c>
      <c r="M853" s="284">
        <f>K853*L853</f>
        <v>552.5</v>
      </c>
      <c r="N853" s="284"/>
      <c r="O853" s="286"/>
      <c r="P853" s="345"/>
    </row>
    <row r="854" spans="1:16" ht="13.5">
      <c r="A854" s="339"/>
      <c r="B854" s="281"/>
      <c r="C854" s="282"/>
      <c r="D854" s="280"/>
      <c r="E854" s="283"/>
      <c r="F854" s="289"/>
      <c r="G854" s="288"/>
      <c r="H854" s="284"/>
      <c r="I854" s="283" t="s">
        <v>166</v>
      </c>
      <c r="J854" s="280" t="s">
        <v>79</v>
      </c>
      <c r="K854" s="289">
        <v>0.34</v>
      </c>
      <c r="L854" s="285">
        <f>I9</f>
        <v>2810</v>
      </c>
      <c r="M854" s="284">
        <f>K854*L854</f>
        <v>955.40000000000009</v>
      </c>
      <c r="N854" s="284"/>
      <c r="O854" s="286"/>
      <c r="P854" s="345"/>
    </row>
    <row r="855" spans="1:16" ht="13.5">
      <c r="A855" s="339"/>
      <c r="B855" s="281"/>
      <c r="C855" s="282"/>
      <c r="D855" s="280"/>
      <c r="E855" s="283"/>
      <c r="F855" s="289"/>
      <c r="G855" s="288"/>
      <c r="H855" s="284"/>
      <c r="I855" s="283" t="s">
        <v>1243</v>
      </c>
      <c r="J855" s="280" t="s">
        <v>176</v>
      </c>
      <c r="K855" s="289">
        <v>2.88</v>
      </c>
      <c r="L855" s="285">
        <f>Output_2!I49</f>
        <v>201.22</v>
      </c>
      <c r="M855" s="284">
        <f>K855*L855</f>
        <v>579.5136</v>
      </c>
      <c r="N855" s="284"/>
      <c r="O855" s="286"/>
      <c r="P855" s="345"/>
    </row>
    <row r="856" spans="1:16" ht="13.5">
      <c r="A856" s="339"/>
      <c r="B856" s="281"/>
      <c r="C856" s="282"/>
      <c r="D856" s="280"/>
      <c r="E856" s="283"/>
      <c r="F856" s="289"/>
      <c r="G856" s="288"/>
      <c r="H856" s="284">
        <f>SUM(H852:H855)</f>
        <v>2280</v>
      </c>
      <c r="I856" s="283"/>
      <c r="J856" s="280"/>
      <c r="K856" s="289"/>
      <c r="L856" s="285"/>
      <c r="M856" s="284">
        <f>SUM(M852:M855)</f>
        <v>4691.4135999999999</v>
      </c>
      <c r="N856" s="284"/>
      <c r="O856" s="286">
        <f>M856+H856</f>
        <v>6971.4135999999999</v>
      </c>
      <c r="P856" s="345">
        <f>O856/10</f>
        <v>697.14135999999996</v>
      </c>
    </row>
    <row r="857" spans="1:16" ht="27">
      <c r="A857" s="339"/>
      <c r="B857" s="315">
        <v>9</v>
      </c>
      <c r="C857" s="282" t="s">
        <v>1685</v>
      </c>
      <c r="D857" s="280" t="s">
        <v>169</v>
      </c>
      <c r="E857" s="283" t="s">
        <v>159</v>
      </c>
      <c r="F857" s="289">
        <v>1</v>
      </c>
      <c r="G857" s="285">
        <f>I6</f>
        <v>1000</v>
      </c>
      <c r="H857" s="284">
        <f>F857*G857</f>
        <v>1000</v>
      </c>
      <c r="I857" s="283" t="s">
        <v>161</v>
      </c>
      <c r="J857" s="280" t="s">
        <v>191</v>
      </c>
      <c r="K857" s="289">
        <v>2.4</v>
      </c>
      <c r="L857" s="285">
        <f>I7</f>
        <v>1085</v>
      </c>
      <c r="M857" s="284">
        <f>K857*L857</f>
        <v>2604</v>
      </c>
      <c r="N857" s="284"/>
      <c r="O857" s="286"/>
      <c r="P857" s="345"/>
    </row>
    <row r="858" spans="1:16" ht="13.5">
      <c r="A858" s="339"/>
      <c r="B858" s="281"/>
      <c r="C858" s="282"/>
      <c r="D858" s="280"/>
      <c r="E858" s="283" t="s">
        <v>156</v>
      </c>
      <c r="F858" s="289">
        <v>2</v>
      </c>
      <c r="G858" s="285">
        <f>O6</f>
        <v>640</v>
      </c>
      <c r="H858" s="284">
        <f>F858*G858</f>
        <v>1280</v>
      </c>
      <c r="I858" s="283" t="s">
        <v>160</v>
      </c>
      <c r="J858" s="280" t="s">
        <v>79</v>
      </c>
      <c r="K858" s="289">
        <v>0.17</v>
      </c>
      <c r="L858" s="285">
        <f>I8</f>
        <v>7300</v>
      </c>
      <c r="M858" s="284">
        <f>K858*L858</f>
        <v>1241</v>
      </c>
      <c r="N858" s="284"/>
      <c r="O858" s="286"/>
      <c r="P858" s="345"/>
    </row>
    <row r="859" spans="1:16" ht="13.5">
      <c r="A859" s="339"/>
      <c r="B859" s="281"/>
      <c r="C859" s="282"/>
      <c r="D859" s="280"/>
      <c r="E859" s="283"/>
      <c r="F859" s="289"/>
      <c r="G859" s="288"/>
      <c r="H859" s="284"/>
      <c r="I859" s="283" t="s">
        <v>166</v>
      </c>
      <c r="J859" s="280" t="s">
        <v>79</v>
      </c>
      <c r="K859" s="289">
        <v>0.34</v>
      </c>
      <c r="L859" s="285">
        <f>I9</f>
        <v>2810</v>
      </c>
      <c r="M859" s="284">
        <f>K859*L859</f>
        <v>955.40000000000009</v>
      </c>
      <c r="N859" s="284"/>
      <c r="O859" s="286"/>
      <c r="P859" s="345"/>
    </row>
    <row r="860" spans="1:16" ht="13.5">
      <c r="A860" s="339"/>
      <c r="B860" s="281"/>
      <c r="C860" s="282"/>
      <c r="D860" s="280"/>
      <c r="E860" s="283"/>
      <c r="F860" s="289"/>
      <c r="G860" s="288"/>
      <c r="H860" s="284"/>
      <c r="I860" s="283" t="s">
        <v>1243</v>
      </c>
      <c r="J860" s="280" t="s">
        <v>176</v>
      </c>
      <c r="K860" s="289">
        <v>2.88</v>
      </c>
      <c r="L860" s="285">
        <f>Output_2!I49</f>
        <v>201.22</v>
      </c>
      <c r="M860" s="284">
        <f>K860*L860</f>
        <v>579.5136</v>
      </c>
      <c r="N860" s="284"/>
      <c r="O860" s="286"/>
      <c r="P860" s="345"/>
    </row>
    <row r="861" spans="1:16" ht="13.5">
      <c r="A861" s="339"/>
      <c r="B861" s="281"/>
      <c r="C861" s="282"/>
      <c r="D861" s="280"/>
      <c r="E861" s="283"/>
      <c r="F861" s="289"/>
      <c r="G861" s="288"/>
      <c r="H861" s="284">
        <f>SUM(H857:H860)</f>
        <v>2280</v>
      </c>
      <c r="I861" s="283"/>
      <c r="J861" s="280"/>
      <c r="K861" s="289"/>
      <c r="L861" s="285"/>
      <c r="M861" s="284">
        <f>SUM(M857:M860)</f>
        <v>5379.9135999999999</v>
      </c>
      <c r="N861" s="284"/>
      <c r="O861" s="286">
        <f>M861+H861</f>
        <v>7659.9135999999999</v>
      </c>
      <c r="P861" s="345">
        <f>O861/10</f>
        <v>765.99135999999999</v>
      </c>
    </row>
    <row r="862" spans="1:16" ht="13.5">
      <c r="A862" s="342">
        <v>19</v>
      </c>
      <c r="B862" s="539" t="s">
        <v>1583</v>
      </c>
      <c r="C862" s="539"/>
      <c r="D862" s="539"/>
      <c r="E862" s="539"/>
      <c r="F862" s="289"/>
      <c r="G862" s="288"/>
      <c r="H862" s="284"/>
      <c r="I862" s="283"/>
      <c r="J862" s="280"/>
      <c r="K862" s="289"/>
      <c r="L862" s="285"/>
      <c r="M862" s="284"/>
      <c r="N862" s="284"/>
      <c r="O862" s="286"/>
      <c r="P862" s="345"/>
    </row>
    <row r="863" spans="1:16" ht="13.5">
      <c r="A863" s="339"/>
      <c r="B863" s="281">
        <v>1</v>
      </c>
      <c r="C863" s="282" t="s">
        <v>1584</v>
      </c>
      <c r="D863" s="280" t="s">
        <v>79</v>
      </c>
      <c r="E863" s="283" t="s">
        <v>156</v>
      </c>
      <c r="F863" s="289">
        <v>1.06</v>
      </c>
      <c r="G863" s="285">
        <f>O6</f>
        <v>640</v>
      </c>
      <c r="H863" s="284">
        <f t="shared" ref="H863:H873" si="22">F863*G863</f>
        <v>678.40000000000009</v>
      </c>
      <c r="I863" s="283"/>
      <c r="J863" s="280"/>
      <c r="K863" s="289"/>
      <c r="L863" s="285"/>
      <c r="M863" s="284"/>
      <c r="N863" s="284"/>
      <c r="O863" s="286">
        <f>H863</f>
        <v>678.40000000000009</v>
      </c>
      <c r="P863" s="345"/>
    </row>
    <row r="864" spans="1:16" ht="13.5">
      <c r="A864" s="339"/>
      <c r="B864" s="281">
        <v>2</v>
      </c>
      <c r="C864" s="282" t="s">
        <v>1585</v>
      </c>
      <c r="D864" s="280" t="s">
        <v>79</v>
      </c>
      <c r="E864" s="283" t="s">
        <v>156</v>
      </c>
      <c r="F864" s="289">
        <v>2.12</v>
      </c>
      <c r="G864" s="285">
        <f>O6</f>
        <v>640</v>
      </c>
      <c r="H864" s="284">
        <f t="shared" si="22"/>
        <v>1356.8000000000002</v>
      </c>
      <c r="I864" s="283"/>
      <c r="J864" s="280"/>
      <c r="K864" s="289"/>
      <c r="L864" s="285"/>
      <c r="M864" s="284"/>
      <c r="N864" s="284"/>
      <c r="O864" s="286">
        <f>H864</f>
        <v>1356.8000000000002</v>
      </c>
      <c r="P864" s="345"/>
    </row>
    <row r="865" spans="1:16" ht="13.5">
      <c r="A865" s="339"/>
      <c r="B865" s="281">
        <v>3</v>
      </c>
      <c r="C865" s="282" t="s">
        <v>1586</v>
      </c>
      <c r="D865" s="280" t="s">
        <v>79</v>
      </c>
      <c r="E865" s="283" t="s">
        <v>156</v>
      </c>
      <c r="F865" s="289">
        <v>11</v>
      </c>
      <c r="G865" s="285">
        <f>O6</f>
        <v>640</v>
      </c>
      <c r="H865" s="284">
        <f t="shared" si="22"/>
        <v>7040</v>
      </c>
      <c r="I865" s="283"/>
      <c r="J865" s="280"/>
      <c r="K865" s="289"/>
      <c r="L865" s="285"/>
      <c r="M865" s="284"/>
      <c r="N865" s="284"/>
      <c r="O865" s="286">
        <f>H865</f>
        <v>7040</v>
      </c>
      <c r="P865" s="345"/>
    </row>
    <row r="866" spans="1:16" ht="13.5">
      <c r="A866" s="339"/>
      <c r="B866" s="281">
        <v>4</v>
      </c>
      <c r="C866" s="282" t="s">
        <v>1587</v>
      </c>
      <c r="D866" s="280" t="s">
        <v>79</v>
      </c>
      <c r="E866" s="283" t="s">
        <v>156</v>
      </c>
      <c r="F866" s="289">
        <v>4</v>
      </c>
      <c r="G866" s="285">
        <f>O6</f>
        <v>640</v>
      </c>
      <c r="H866" s="284">
        <f t="shared" si="22"/>
        <v>2560</v>
      </c>
      <c r="I866" s="283"/>
      <c r="J866" s="280"/>
      <c r="K866" s="289"/>
      <c r="L866" s="285"/>
      <c r="M866" s="284"/>
      <c r="N866" s="284"/>
      <c r="O866" s="286">
        <f>H866</f>
        <v>2560</v>
      </c>
      <c r="P866" s="345"/>
    </row>
    <row r="867" spans="1:16" ht="13.5">
      <c r="A867" s="339"/>
      <c r="B867" s="281">
        <v>5</v>
      </c>
      <c r="C867" s="282" t="s">
        <v>1588</v>
      </c>
      <c r="D867" s="280" t="s">
        <v>83</v>
      </c>
      <c r="E867" s="283" t="s">
        <v>156</v>
      </c>
      <c r="F867" s="289">
        <v>0.108</v>
      </c>
      <c r="G867" s="285">
        <f>O6</f>
        <v>640</v>
      </c>
      <c r="H867" s="284">
        <f t="shared" si="22"/>
        <v>69.12</v>
      </c>
      <c r="I867" s="283"/>
      <c r="J867" s="280"/>
      <c r="K867" s="289"/>
      <c r="L867" s="285"/>
      <c r="M867" s="284"/>
      <c r="N867" s="284"/>
      <c r="O867" s="286">
        <f>H867</f>
        <v>69.12</v>
      </c>
      <c r="P867" s="345"/>
    </row>
    <row r="868" spans="1:16" ht="13.5">
      <c r="A868" s="339"/>
      <c r="B868" s="281">
        <v>10</v>
      </c>
      <c r="C868" s="282" t="s">
        <v>1686</v>
      </c>
      <c r="D868" s="280" t="s">
        <v>83</v>
      </c>
      <c r="E868" s="283" t="s">
        <v>159</v>
      </c>
      <c r="F868" s="289">
        <v>0.22</v>
      </c>
      <c r="G868" s="285">
        <v>0</v>
      </c>
      <c r="H868" s="284">
        <f t="shared" si="22"/>
        <v>0</v>
      </c>
      <c r="I868" s="283" t="s">
        <v>1244</v>
      </c>
      <c r="J868" s="280" t="s">
        <v>175</v>
      </c>
      <c r="K868" s="289">
        <v>0.245</v>
      </c>
      <c r="L868" s="285">
        <v>0</v>
      </c>
      <c r="M868" s="284">
        <f>L868*K868</f>
        <v>0</v>
      </c>
      <c r="N868" s="284"/>
      <c r="O868" s="286"/>
      <c r="P868" s="345"/>
    </row>
    <row r="869" spans="1:16" ht="13.5">
      <c r="A869" s="339"/>
      <c r="B869" s="281"/>
      <c r="C869" s="282"/>
      <c r="D869" s="280"/>
      <c r="E869" s="283" t="s">
        <v>156</v>
      </c>
      <c r="F869" s="289">
        <v>0.1</v>
      </c>
      <c r="G869" s="285">
        <v>0</v>
      </c>
      <c r="H869" s="284">
        <f t="shared" si="22"/>
        <v>0</v>
      </c>
      <c r="I869" s="283"/>
      <c r="J869" s="280"/>
      <c r="K869" s="289"/>
      <c r="L869" s="285"/>
      <c r="M869" s="284"/>
      <c r="N869" s="284"/>
      <c r="O869" s="286"/>
      <c r="P869" s="345"/>
    </row>
    <row r="870" spans="1:16" ht="13.5">
      <c r="A870" s="339"/>
      <c r="B870" s="281"/>
      <c r="C870" s="282"/>
      <c r="D870" s="280"/>
      <c r="E870" s="283"/>
      <c r="F870" s="289"/>
      <c r="G870" s="285"/>
      <c r="H870" s="284">
        <f>SUM(H868:H869)</f>
        <v>0</v>
      </c>
      <c r="I870" s="283"/>
      <c r="J870" s="280"/>
      <c r="K870" s="289"/>
      <c r="L870" s="285"/>
      <c r="M870" s="284">
        <f>SUM(M868:M869)</f>
        <v>0</v>
      </c>
      <c r="N870" s="284"/>
      <c r="O870" s="286">
        <f>H870+M870</f>
        <v>0</v>
      </c>
      <c r="P870" s="345"/>
    </row>
    <row r="871" spans="1:16" ht="13.5">
      <c r="A871" s="342">
        <v>24</v>
      </c>
      <c r="B871" s="539" t="s">
        <v>1589</v>
      </c>
      <c r="C871" s="539"/>
      <c r="D871" s="539"/>
      <c r="E871" s="539"/>
      <c r="F871" s="289"/>
      <c r="G871" s="285"/>
      <c r="H871" s="284"/>
      <c r="I871" s="283"/>
      <c r="J871" s="280"/>
      <c r="K871" s="289"/>
      <c r="L871" s="285"/>
      <c r="M871" s="284"/>
      <c r="N871" s="284"/>
      <c r="O871" s="286"/>
      <c r="P871" s="345"/>
    </row>
    <row r="872" spans="1:16" ht="13.5">
      <c r="A872" s="339"/>
      <c r="B872" s="281">
        <v>6</v>
      </c>
      <c r="C872" s="282" t="s">
        <v>1687</v>
      </c>
      <c r="D872" s="280" t="s">
        <v>192</v>
      </c>
      <c r="E872" s="283" t="s">
        <v>159</v>
      </c>
      <c r="F872" s="289">
        <v>1.0760000000000001</v>
      </c>
      <c r="G872" s="285">
        <f>I6</f>
        <v>1000</v>
      </c>
      <c r="H872" s="284">
        <f t="shared" si="22"/>
        <v>1076</v>
      </c>
      <c r="I872" s="283" t="s">
        <v>193</v>
      </c>
      <c r="J872" s="280" t="s">
        <v>94</v>
      </c>
      <c r="K872" s="289">
        <v>110</v>
      </c>
      <c r="L872" s="285">
        <f>Output_2!I64/7</f>
        <v>17.07591836734694</v>
      </c>
      <c r="M872" s="284">
        <f>K872*L872</f>
        <v>1878.3510204081633</v>
      </c>
      <c r="N872" s="284"/>
      <c r="O872" s="286"/>
      <c r="P872" s="345"/>
    </row>
    <row r="873" spans="1:16" ht="13.5">
      <c r="A873" s="339"/>
      <c r="B873" s="281"/>
      <c r="C873" s="282"/>
      <c r="D873" s="280"/>
      <c r="E873" s="283" t="s">
        <v>156</v>
      </c>
      <c r="F873" s="289">
        <v>5.38</v>
      </c>
      <c r="G873" s="285">
        <f>O6</f>
        <v>640</v>
      </c>
      <c r="H873" s="284">
        <f t="shared" si="22"/>
        <v>3443.2</v>
      </c>
      <c r="I873" s="283" t="s">
        <v>194</v>
      </c>
      <c r="J873" s="280"/>
      <c r="K873" s="289"/>
      <c r="L873" s="285"/>
      <c r="M873" s="284">
        <v>50</v>
      </c>
      <c r="N873" s="284"/>
      <c r="O873" s="286"/>
      <c r="P873" s="345"/>
    </row>
    <row r="874" spans="1:16" ht="13.5">
      <c r="A874" s="339"/>
      <c r="B874" s="281"/>
      <c r="C874" s="282"/>
      <c r="D874" s="280"/>
      <c r="E874" s="283"/>
      <c r="F874" s="289"/>
      <c r="G874" s="288"/>
      <c r="H874" s="284">
        <f>SUM(H872:H873)</f>
        <v>4519.2</v>
      </c>
      <c r="I874" s="283"/>
      <c r="J874" s="280"/>
      <c r="K874" s="289"/>
      <c r="L874" s="285"/>
      <c r="M874" s="284">
        <f>SUM(M872:M873)</f>
        <v>1928.3510204081633</v>
      </c>
      <c r="N874" s="284"/>
      <c r="O874" s="286">
        <f>M874+H874</f>
        <v>6447.5510204081629</v>
      </c>
      <c r="P874" s="345">
        <f>O874/100</f>
        <v>64.47551020408163</v>
      </c>
    </row>
    <row r="875" spans="1:16" ht="40.5">
      <c r="A875" s="339"/>
      <c r="B875" s="281">
        <v>7</v>
      </c>
      <c r="C875" s="282" t="s">
        <v>1689</v>
      </c>
      <c r="D875" s="280" t="s">
        <v>187</v>
      </c>
      <c r="E875" s="283" t="s">
        <v>159</v>
      </c>
      <c r="F875" s="289">
        <v>1</v>
      </c>
      <c r="G875" s="285">
        <f>I6</f>
        <v>1000</v>
      </c>
      <c r="H875" s="284">
        <f>F875*G875</f>
        <v>1000</v>
      </c>
      <c r="I875" s="283" t="s">
        <v>193</v>
      </c>
      <c r="J875" s="280" t="s">
        <v>94</v>
      </c>
      <c r="K875" s="289">
        <v>250</v>
      </c>
      <c r="L875" s="285">
        <f>Output_2!I64/7</f>
        <v>17.07591836734694</v>
      </c>
      <c r="M875" s="284">
        <f>K875*L875</f>
        <v>4268.9795918367354</v>
      </c>
      <c r="N875" s="284"/>
      <c r="O875" s="286"/>
      <c r="P875" s="345"/>
    </row>
    <row r="876" spans="1:16" ht="13.5">
      <c r="A876" s="339"/>
      <c r="B876" s="281"/>
      <c r="C876" s="282"/>
      <c r="D876" s="280"/>
      <c r="E876" s="283" t="s">
        <v>156</v>
      </c>
      <c r="F876" s="289">
        <v>2</v>
      </c>
      <c r="G876" s="285">
        <f>O6</f>
        <v>640</v>
      </c>
      <c r="H876" s="284">
        <f>F876*G876</f>
        <v>1280</v>
      </c>
      <c r="I876" s="283" t="s">
        <v>195</v>
      </c>
      <c r="J876" s="280" t="s">
        <v>82</v>
      </c>
      <c r="K876" s="289">
        <v>77</v>
      </c>
      <c r="L876" s="285">
        <f>Output_2!I102</f>
        <v>22.52</v>
      </c>
      <c r="M876" s="284">
        <f>K876*L876</f>
        <v>1734.04</v>
      </c>
      <c r="N876" s="284"/>
      <c r="O876" s="286"/>
      <c r="P876" s="345"/>
    </row>
    <row r="877" spans="1:16" ht="13.5">
      <c r="A877" s="339"/>
      <c r="B877" s="281"/>
      <c r="C877" s="282"/>
      <c r="D877" s="280"/>
      <c r="E877" s="283"/>
      <c r="F877" s="289"/>
      <c r="G877" s="288"/>
      <c r="H877" s="284"/>
      <c r="I877" s="283" t="s">
        <v>78</v>
      </c>
      <c r="J877" s="280" t="s">
        <v>79</v>
      </c>
      <c r="K877" s="289">
        <v>0.19</v>
      </c>
      <c r="L877" s="285">
        <f>L9</f>
        <v>187293.6</v>
      </c>
      <c r="M877" s="284">
        <f>K877*L877</f>
        <v>35585.784</v>
      </c>
      <c r="N877" s="284"/>
      <c r="O877" s="286"/>
      <c r="P877" s="345"/>
    </row>
    <row r="878" spans="1:16" ht="13.5">
      <c r="A878" s="339"/>
      <c r="B878" s="281"/>
      <c r="C878" s="282"/>
      <c r="D878" s="280"/>
      <c r="E878" s="283"/>
      <c r="F878" s="289"/>
      <c r="G878" s="288"/>
      <c r="H878" s="284">
        <f>SUM(H875:H877)</f>
        <v>2280</v>
      </c>
      <c r="I878" s="283"/>
      <c r="J878" s="280"/>
      <c r="K878" s="289"/>
      <c r="L878" s="285"/>
      <c r="M878" s="284">
        <f>SUM(M875:M877)</f>
        <v>41588.803591836739</v>
      </c>
      <c r="N878" s="284"/>
      <c r="O878" s="286">
        <f>M878+H878</f>
        <v>43868.803591836739</v>
      </c>
      <c r="P878" s="345">
        <f>O878/30</f>
        <v>1462.2934530612247</v>
      </c>
    </row>
    <row r="879" spans="1:16" ht="40.5">
      <c r="A879" s="339"/>
      <c r="B879" s="315">
        <v>7</v>
      </c>
      <c r="C879" s="282" t="s">
        <v>1690</v>
      </c>
      <c r="D879" s="280" t="s">
        <v>187</v>
      </c>
      <c r="E879" s="283" t="s">
        <v>159</v>
      </c>
      <c r="F879" s="289">
        <v>1</v>
      </c>
      <c r="G879" s="285">
        <f>I6</f>
        <v>1000</v>
      </c>
      <c r="H879" s="284">
        <f>F879*G879</f>
        <v>1000</v>
      </c>
      <c r="I879" s="283" t="s">
        <v>193</v>
      </c>
      <c r="J879" s="280" t="s">
        <v>94</v>
      </c>
      <c r="K879" s="289">
        <v>250</v>
      </c>
      <c r="L879" s="285">
        <f>Output_2!I64/7</f>
        <v>17.07591836734694</v>
      </c>
      <c r="M879" s="284">
        <f>K879*L879</f>
        <v>4268.9795918367354</v>
      </c>
      <c r="N879" s="284"/>
      <c r="O879" s="286"/>
      <c r="P879" s="345"/>
    </row>
    <row r="880" spans="1:16" ht="13.5">
      <c r="A880" s="339"/>
      <c r="B880" s="281"/>
      <c r="C880" s="282"/>
      <c r="D880" s="280"/>
      <c r="E880" s="283" t="s">
        <v>156</v>
      </c>
      <c r="F880" s="289">
        <v>2</v>
      </c>
      <c r="G880" s="285">
        <f>O6</f>
        <v>640</v>
      </c>
      <c r="H880" s="284">
        <f>F880*G880</f>
        <v>1280</v>
      </c>
      <c r="I880" s="283" t="s">
        <v>195</v>
      </c>
      <c r="J880" s="280" t="s">
        <v>82</v>
      </c>
      <c r="K880" s="289">
        <v>77</v>
      </c>
      <c r="L880" s="285">
        <f>Output_2!I102</f>
        <v>22.52</v>
      </c>
      <c r="M880" s="284">
        <f>K880*L880</f>
        <v>1734.04</v>
      </c>
      <c r="N880" s="284"/>
      <c r="O880" s="286"/>
      <c r="P880" s="345"/>
    </row>
    <row r="881" spans="1:16" ht="13.5">
      <c r="A881" s="339"/>
      <c r="B881" s="281"/>
      <c r="C881" s="282"/>
      <c r="D881" s="280"/>
      <c r="E881" s="283"/>
      <c r="F881" s="289"/>
      <c r="G881" s="288"/>
      <c r="H881" s="284"/>
      <c r="I881" s="283" t="s">
        <v>1598</v>
      </c>
      <c r="J881" s="280" t="s">
        <v>79</v>
      </c>
      <c r="K881" s="289">
        <v>0.19</v>
      </c>
      <c r="L881" s="285">
        <f>O9</f>
        <v>58642.2</v>
      </c>
      <c r="M881" s="284">
        <f>K881*L881</f>
        <v>11142.018</v>
      </c>
      <c r="N881" s="284"/>
      <c r="O881" s="286"/>
      <c r="P881" s="345"/>
    </row>
    <row r="882" spans="1:16" ht="13.5">
      <c r="A882" s="339"/>
      <c r="B882" s="281"/>
      <c r="C882" s="282"/>
      <c r="D882" s="280"/>
      <c r="E882" s="283"/>
      <c r="F882" s="289"/>
      <c r="G882" s="288"/>
      <c r="H882" s="284">
        <f>SUM(H879:H881)</f>
        <v>2280</v>
      </c>
      <c r="I882" s="283"/>
      <c r="J882" s="280"/>
      <c r="K882" s="289"/>
      <c r="L882" s="285"/>
      <c r="M882" s="284">
        <f>SUM(M879:M881)</f>
        <v>17145.037591836735</v>
      </c>
      <c r="N882" s="284"/>
      <c r="O882" s="286">
        <f>M882+H882</f>
        <v>19425.037591836735</v>
      </c>
      <c r="P882" s="345">
        <f>O882/30</f>
        <v>647.50125306122447</v>
      </c>
    </row>
    <row r="883" spans="1:16" ht="40.5">
      <c r="A883" s="339"/>
      <c r="B883" s="315">
        <v>7</v>
      </c>
      <c r="C883" s="282" t="s">
        <v>1688</v>
      </c>
      <c r="D883" s="280" t="s">
        <v>187</v>
      </c>
      <c r="E883" s="283" t="s">
        <v>159</v>
      </c>
      <c r="F883" s="289">
        <v>1</v>
      </c>
      <c r="G883" s="285">
        <f>I6</f>
        <v>1000</v>
      </c>
      <c r="H883" s="284">
        <f>F883*G883</f>
        <v>1000</v>
      </c>
      <c r="I883" s="283" t="s">
        <v>193</v>
      </c>
      <c r="J883" s="280" t="s">
        <v>94</v>
      </c>
      <c r="K883" s="289">
        <v>250</v>
      </c>
      <c r="L883" s="285">
        <f>L875</f>
        <v>17.07591836734694</v>
      </c>
      <c r="M883" s="284">
        <f>K883*L883</f>
        <v>4268.9795918367354</v>
      </c>
      <c r="N883" s="284"/>
      <c r="O883" s="286"/>
      <c r="P883" s="345"/>
    </row>
    <row r="884" spans="1:16" ht="13.5">
      <c r="A884" s="339"/>
      <c r="B884" s="281"/>
      <c r="C884" s="282" t="s">
        <v>1590</v>
      </c>
      <c r="D884" s="280"/>
      <c r="E884" s="283" t="s">
        <v>156</v>
      </c>
      <c r="F884" s="289">
        <v>2</v>
      </c>
      <c r="G884" s="285">
        <f>O6</f>
        <v>640</v>
      </c>
      <c r="H884" s="284">
        <f>F884*G884</f>
        <v>1280</v>
      </c>
      <c r="I884" s="283" t="s">
        <v>195</v>
      </c>
      <c r="J884" s="280" t="s">
        <v>82</v>
      </c>
      <c r="K884" s="289">
        <v>77</v>
      </c>
      <c r="L884" s="285">
        <f>L876</f>
        <v>22.52</v>
      </c>
      <c r="M884" s="284">
        <f>K884*L884</f>
        <v>1734.04</v>
      </c>
      <c r="N884" s="284"/>
      <c r="O884" s="286"/>
      <c r="P884" s="345"/>
    </row>
    <row r="885" spans="1:16" ht="13.5">
      <c r="A885" s="339"/>
      <c r="B885" s="281"/>
      <c r="C885" s="282"/>
      <c r="D885" s="280"/>
      <c r="E885" s="283"/>
      <c r="F885" s="289"/>
      <c r="G885" s="288"/>
      <c r="H885" s="284"/>
      <c r="I885" s="283" t="s">
        <v>1591</v>
      </c>
      <c r="J885" s="280" t="s">
        <v>79</v>
      </c>
      <c r="K885" s="289">
        <v>10</v>
      </c>
      <c r="L885" s="285"/>
      <c r="M885" s="284">
        <f>K885*L885</f>
        <v>0</v>
      </c>
      <c r="N885" s="284"/>
      <c r="O885" s="286"/>
      <c r="P885" s="345"/>
    </row>
    <row r="886" spans="1:16" ht="13.5">
      <c r="A886" s="339"/>
      <c r="B886" s="281"/>
      <c r="C886" s="282"/>
      <c r="D886" s="280"/>
      <c r="E886" s="283"/>
      <c r="F886" s="289"/>
      <c r="G886" s="288"/>
      <c r="H886" s="284">
        <f>SUM(H883:H885)</f>
        <v>2280</v>
      </c>
      <c r="I886" s="283"/>
      <c r="J886" s="280"/>
      <c r="K886" s="289"/>
      <c r="L886" s="285"/>
      <c r="M886" s="284">
        <f>SUM(M883:M885)</f>
        <v>6003.0195918367353</v>
      </c>
      <c r="N886" s="284"/>
      <c r="O886" s="286">
        <f>M886+H886</f>
        <v>8283.0195918367353</v>
      </c>
      <c r="P886" s="345">
        <f>O886/30</f>
        <v>276.10065306122453</v>
      </c>
    </row>
    <row r="887" spans="1:16" ht="16.5">
      <c r="A887" s="347">
        <v>25</v>
      </c>
      <c r="B887" s="323"/>
      <c r="C887" s="322" t="s">
        <v>1954</v>
      </c>
      <c r="D887" s="324"/>
      <c r="E887" s="325"/>
      <c r="F887" s="325"/>
      <c r="G887" s="325"/>
      <c r="H887" s="325"/>
      <c r="I887" s="325"/>
      <c r="J887" s="324"/>
      <c r="K887" s="325"/>
      <c r="L887" s="326"/>
      <c r="M887" s="325"/>
      <c r="N887" s="327"/>
      <c r="O887" s="325"/>
      <c r="P887" s="348"/>
    </row>
    <row r="888" spans="1:16" ht="54">
      <c r="A888" s="349"/>
      <c r="B888" s="281">
        <v>1</v>
      </c>
      <c r="C888" s="282" t="s">
        <v>1957</v>
      </c>
      <c r="D888" s="280" t="s">
        <v>1725</v>
      </c>
      <c r="E888" s="283" t="s">
        <v>196</v>
      </c>
      <c r="F888" s="289">
        <v>23</v>
      </c>
      <c r="G888" s="285">
        <f>G883</f>
        <v>1000</v>
      </c>
      <c r="H888" s="284">
        <f>F888*G888</f>
        <v>23000</v>
      </c>
      <c r="I888" s="283" t="s">
        <v>372</v>
      </c>
      <c r="J888" s="280" t="s">
        <v>79</v>
      </c>
      <c r="K888" s="289">
        <v>0.35</v>
      </c>
      <c r="L888" s="285">
        <f>O584</f>
        <v>45735</v>
      </c>
      <c r="M888" s="284">
        <f>K888*L888</f>
        <v>16007.249999999998</v>
      </c>
      <c r="N888" s="284"/>
      <c r="O888" s="286"/>
      <c r="P888" s="345"/>
    </row>
    <row r="889" spans="1:16" ht="13.5">
      <c r="A889" s="349"/>
      <c r="B889" s="281"/>
      <c r="C889" s="282"/>
      <c r="D889" s="280"/>
      <c r="E889" s="283" t="s">
        <v>156</v>
      </c>
      <c r="F889" s="289">
        <v>2.2999999999999998</v>
      </c>
      <c r="G889" s="285">
        <f>G884</f>
        <v>640</v>
      </c>
      <c r="H889" s="284">
        <f>F889*G889</f>
        <v>1472</v>
      </c>
      <c r="I889" s="283" t="s">
        <v>1955</v>
      </c>
      <c r="J889" s="280" t="s">
        <v>83</v>
      </c>
      <c r="K889" s="289">
        <v>37.5</v>
      </c>
      <c r="L889" s="285">
        <f>Output_2!I144</f>
        <v>700.8</v>
      </c>
      <c r="M889" s="284">
        <f>K889*L889</f>
        <v>26280</v>
      </c>
      <c r="N889" s="284"/>
      <c r="O889" s="286"/>
      <c r="P889" s="345"/>
    </row>
    <row r="890" spans="1:16" ht="13.5">
      <c r="A890" s="349"/>
      <c r="B890" s="281"/>
      <c r="C890" s="282"/>
      <c r="D890" s="280"/>
      <c r="E890" s="283"/>
      <c r="F890" s="289"/>
      <c r="G890" s="288"/>
      <c r="H890" s="284"/>
      <c r="I890" s="283" t="s">
        <v>1902</v>
      </c>
      <c r="J890" s="280" t="s">
        <v>83</v>
      </c>
      <c r="K890" s="289">
        <v>37.5</v>
      </c>
      <c r="L890" s="285">
        <f>Output_2!I158</f>
        <v>410.625</v>
      </c>
      <c r="M890" s="284">
        <f t="shared" ref="M890:M893" si="23">K890*L890</f>
        <v>15398.4375</v>
      </c>
      <c r="N890" s="284"/>
      <c r="O890" s="286"/>
      <c r="P890" s="345"/>
    </row>
    <row r="891" spans="1:16" ht="13.5">
      <c r="A891" s="349"/>
      <c r="B891" s="281"/>
      <c r="C891" s="282"/>
      <c r="D891" s="280"/>
      <c r="E891" s="283"/>
      <c r="F891" s="289"/>
      <c r="G891" s="288"/>
      <c r="H891" s="284"/>
      <c r="I891" s="283" t="s">
        <v>1905</v>
      </c>
      <c r="J891" s="280" t="s">
        <v>903</v>
      </c>
      <c r="K891" s="289">
        <v>7.43</v>
      </c>
      <c r="L891" s="285">
        <f>Output_2!I154</f>
        <v>16.425000000000001</v>
      </c>
      <c r="M891" s="284">
        <f t="shared" si="23"/>
        <v>122.03775</v>
      </c>
      <c r="N891" s="284"/>
      <c r="O891" s="286"/>
      <c r="P891" s="345"/>
    </row>
    <row r="892" spans="1:16" ht="13.5">
      <c r="A892" s="349"/>
      <c r="B892" s="325"/>
      <c r="C892" s="328"/>
      <c r="D892" s="324"/>
      <c r="E892" s="325"/>
      <c r="F892" s="325"/>
      <c r="G892" s="325"/>
      <c r="H892" s="284"/>
      <c r="I892" s="283" t="s">
        <v>130</v>
      </c>
      <c r="J892" s="280" t="s">
        <v>176</v>
      </c>
      <c r="K892" s="289">
        <v>1</v>
      </c>
      <c r="L892" s="285">
        <v>200</v>
      </c>
      <c r="M892" s="284">
        <f t="shared" si="23"/>
        <v>200</v>
      </c>
      <c r="N892" s="284"/>
      <c r="O892" s="286"/>
      <c r="P892" s="345"/>
    </row>
    <row r="893" spans="1:16" ht="13.5">
      <c r="A893" s="349"/>
      <c r="B893" s="325"/>
      <c r="C893" s="328"/>
      <c r="D893" s="324"/>
      <c r="E893" s="325"/>
      <c r="F893" s="325"/>
      <c r="G893" s="325"/>
      <c r="H893" s="284"/>
      <c r="I893" s="283" t="s">
        <v>1956</v>
      </c>
      <c r="J893" s="280"/>
      <c r="K893" s="289">
        <v>2</v>
      </c>
      <c r="L893" s="285">
        <f>Output_2!I99</f>
        <v>114.94</v>
      </c>
      <c r="M893" s="284">
        <f t="shared" si="23"/>
        <v>229.88</v>
      </c>
      <c r="N893" s="284"/>
      <c r="O893" s="286"/>
      <c r="P893" s="345"/>
    </row>
    <row r="894" spans="1:16" ht="13.5">
      <c r="A894" s="349"/>
      <c r="B894" s="325"/>
      <c r="C894" s="328"/>
      <c r="D894" s="324"/>
      <c r="E894" s="325"/>
      <c r="F894" s="325"/>
      <c r="G894" s="325"/>
      <c r="H894" s="284">
        <f>SUM(H888:H889)</f>
        <v>24472</v>
      </c>
      <c r="I894" s="283"/>
      <c r="J894" s="280"/>
      <c r="K894" s="289"/>
      <c r="L894" s="285"/>
      <c r="M894" s="284">
        <f>SUM(M888:M893)</f>
        <v>58237.605250000001</v>
      </c>
      <c r="N894" s="284"/>
      <c r="O894" s="286">
        <f>M894+H894</f>
        <v>82709.605249999993</v>
      </c>
      <c r="P894" s="345">
        <f>O894/35.58</f>
        <v>2324.6094786396852</v>
      </c>
    </row>
    <row r="895" spans="1:16" ht="40.5">
      <c r="A895" s="349"/>
      <c r="B895" s="281">
        <v>2</v>
      </c>
      <c r="C895" s="282" t="s">
        <v>1958</v>
      </c>
      <c r="D895" s="280" t="s">
        <v>1725</v>
      </c>
      <c r="E895" s="283" t="s">
        <v>196</v>
      </c>
      <c r="F895" s="289">
        <v>23</v>
      </c>
      <c r="G895" s="285">
        <f>G888</f>
        <v>1000</v>
      </c>
      <c r="H895" s="284">
        <f>F895*G895</f>
        <v>23000</v>
      </c>
      <c r="I895" s="283" t="s">
        <v>372</v>
      </c>
      <c r="J895" s="280" t="s">
        <v>79</v>
      </c>
      <c r="K895" s="289">
        <v>0.35</v>
      </c>
      <c r="L895" s="285">
        <f>L888</f>
        <v>45735</v>
      </c>
      <c r="M895" s="284">
        <f>K895*L895</f>
        <v>16007.249999999998</v>
      </c>
      <c r="N895" s="284"/>
      <c r="O895" s="286"/>
      <c r="P895" s="345"/>
    </row>
    <row r="896" spans="1:16" ht="13.5">
      <c r="A896" s="349"/>
      <c r="B896" s="281"/>
      <c r="C896" s="282"/>
      <c r="D896" s="280"/>
      <c r="E896" s="283" t="s">
        <v>156</v>
      </c>
      <c r="F896" s="289">
        <v>2.2999999999999998</v>
      </c>
      <c r="G896" s="285">
        <f>G889</f>
        <v>640</v>
      </c>
      <c r="H896" s="284">
        <f>F896*G896</f>
        <v>1472</v>
      </c>
      <c r="I896" s="283" t="s">
        <v>1955</v>
      </c>
      <c r="J896" s="280" t="s">
        <v>83</v>
      </c>
      <c r="K896" s="289">
        <v>37.5</v>
      </c>
      <c r="L896" s="285">
        <f>L889</f>
        <v>700.8</v>
      </c>
      <c r="M896" s="284">
        <f>K896*L896</f>
        <v>26280</v>
      </c>
      <c r="N896" s="284"/>
      <c r="O896" s="286"/>
      <c r="P896" s="345"/>
    </row>
    <row r="897" spans="1:16" ht="13.5">
      <c r="A897" s="349"/>
      <c r="B897" s="325"/>
      <c r="C897" s="328"/>
      <c r="D897" s="324"/>
      <c r="E897" s="325"/>
      <c r="F897" s="325"/>
      <c r="G897" s="325"/>
      <c r="H897" s="284"/>
      <c r="I897" s="283" t="s">
        <v>1956</v>
      </c>
      <c r="J897" s="280"/>
      <c r="K897" s="289">
        <v>2</v>
      </c>
      <c r="L897" s="285">
        <f>L893</f>
        <v>114.94</v>
      </c>
      <c r="M897" s="284">
        <f t="shared" ref="M897" si="24">K897*L897</f>
        <v>229.88</v>
      </c>
      <c r="N897" s="284"/>
      <c r="O897" s="286"/>
      <c r="P897" s="345"/>
    </row>
    <row r="898" spans="1:16" ht="13.5">
      <c r="A898" s="349"/>
      <c r="B898" s="325"/>
      <c r="C898" s="328"/>
      <c r="D898" s="324"/>
      <c r="E898" s="325"/>
      <c r="F898" s="325"/>
      <c r="G898" s="325"/>
      <c r="H898" s="284">
        <f>SUM(H895:H896)</f>
        <v>24472</v>
      </c>
      <c r="I898" s="283"/>
      <c r="J898" s="280"/>
      <c r="K898" s="289"/>
      <c r="L898" s="285"/>
      <c r="M898" s="284">
        <f>SUM(M895:M897)</f>
        <v>42517.13</v>
      </c>
      <c r="N898" s="284"/>
      <c r="O898" s="286">
        <f>M898+H898</f>
        <v>66989.13</v>
      </c>
      <c r="P898" s="345">
        <f>O898/35.58</f>
        <v>1882.7748735244522</v>
      </c>
    </row>
    <row r="899" spans="1:16" ht="40.5">
      <c r="A899" s="349"/>
      <c r="B899" s="281">
        <v>3</v>
      </c>
      <c r="C899" s="282" t="s">
        <v>1959</v>
      </c>
      <c r="D899" s="280" t="s">
        <v>1725</v>
      </c>
      <c r="E899" s="283" t="s">
        <v>196</v>
      </c>
      <c r="F899" s="289">
        <v>23</v>
      </c>
      <c r="G899" s="285">
        <f>G895</f>
        <v>1000</v>
      </c>
      <c r="H899" s="284">
        <f>F899*G899</f>
        <v>23000</v>
      </c>
      <c r="I899" s="283" t="s">
        <v>372</v>
      </c>
      <c r="J899" s="280" t="s">
        <v>79</v>
      </c>
      <c r="K899" s="289">
        <v>0.35</v>
      </c>
      <c r="L899" s="285">
        <f>L895</f>
        <v>45735</v>
      </c>
      <c r="M899" s="284">
        <f>K899*L899</f>
        <v>16007.249999999998</v>
      </c>
      <c r="N899" s="284"/>
      <c r="O899" s="286"/>
      <c r="P899" s="345"/>
    </row>
    <row r="900" spans="1:16" ht="13.5">
      <c r="A900" s="349"/>
      <c r="B900" s="281"/>
      <c r="C900" s="282"/>
      <c r="D900" s="280"/>
      <c r="E900" s="283" t="s">
        <v>156</v>
      </c>
      <c r="F900" s="289">
        <v>2.2999999999999998</v>
      </c>
      <c r="G900" s="285">
        <f>G896</f>
        <v>640</v>
      </c>
      <c r="H900" s="284">
        <f>F900*G900</f>
        <v>1472</v>
      </c>
      <c r="I900" s="283" t="s">
        <v>1955</v>
      </c>
      <c r="J900" s="280" t="s">
        <v>83</v>
      </c>
      <c r="K900" s="289">
        <v>75</v>
      </c>
      <c r="L900" s="285">
        <f>Output_2!I141</f>
        <v>394.2</v>
      </c>
      <c r="M900" s="284">
        <f>K900*L900</f>
        <v>29565</v>
      </c>
      <c r="N900" s="284"/>
      <c r="O900" s="286"/>
      <c r="P900" s="345"/>
    </row>
    <row r="901" spans="1:16" ht="13.5">
      <c r="A901" s="349"/>
      <c r="B901" s="325"/>
      <c r="C901" s="328"/>
      <c r="D901" s="324"/>
      <c r="E901" s="325"/>
      <c r="F901" s="325"/>
      <c r="G901" s="325"/>
      <c r="H901" s="284"/>
      <c r="I901" s="283" t="s">
        <v>1956</v>
      </c>
      <c r="J901" s="280"/>
      <c r="K901" s="289">
        <v>3</v>
      </c>
      <c r="L901" s="285">
        <f>L897</f>
        <v>114.94</v>
      </c>
      <c r="M901" s="284">
        <f t="shared" ref="M901" si="25">K901*L901</f>
        <v>344.82</v>
      </c>
      <c r="N901" s="284"/>
      <c r="O901" s="286"/>
      <c r="P901" s="345"/>
    </row>
    <row r="902" spans="1:16" ht="13.5">
      <c r="A902" s="349"/>
      <c r="B902" s="325"/>
      <c r="C902" s="328"/>
      <c r="D902" s="324"/>
      <c r="E902" s="325"/>
      <c r="F902" s="325"/>
      <c r="G902" s="325"/>
      <c r="H902" s="284">
        <f>SUM(H899:H900)</f>
        <v>24472</v>
      </c>
      <c r="I902" s="283"/>
      <c r="J902" s="280"/>
      <c r="K902" s="289"/>
      <c r="L902" s="285"/>
      <c r="M902" s="284">
        <f>SUM(M899:M901)</f>
        <v>45917.07</v>
      </c>
      <c r="N902" s="284"/>
      <c r="O902" s="286">
        <f>M902+H902</f>
        <v>70389.070000000007</v>
      </c>
      <c r="P902" s="345">
        <f>O902/35.58</f>
        <v>1978.3324901630133</v>
      </c>
    </row>
    <row r="903" spans="1:16" ht="13.5">
      <c r="A903" s="349"/>
      <c r="B903" s="325"/>
      <c r="C903" s="328"/>
      <c r="D903" s="324"/>
      <c r="E903" s="325"/>
      <c r="F903" s="325"/>
      <c r="G903" s="325"/>
      <c r="H903" s="284"/>
      <c r="I903" s="283"/>
      <c r="J903" s="280"/>
      <c r="K903" s="289"/>
      <c r="L903" s="285"/>
      <c r="M903" s="284"/>
      <c r="N903" s="284"/>
      <c r="O903" s="286"/>
      <c r="P903" s="345"/>
    </row>
    <row r="904" spans="1:16" ht="13.5">
      <c r="A904" s="494">
        <v>26</v>
      </c>
      <c r="B904" s="495"/>
      <c r="C904" s="496" t="s">
        <v>2012</v>
      </c>
      <c r="D904" s="324"/>
      <c r="E904" s="325"/>
      <c r="F904" s="325"/>
      <c r="G904" s="325"/>
      <c r="H904" s="284"/>
      <c r="I904" s="283"/>
      <c r="J904" s="280"/>
      <c r="K904" s="289"/>
      <c r="L904" s="285"/>
      <c r="M904" s="284"/>
      <c r="N904" s="284"/>
      <c r="O904" s="286"/>
      <c r="P904" s="345"/>
    </row>
    <row r="905" spans="1:16" ht="23.25" customHeight="1" thickBot="1">
      <c r="A905" s="350"/>
      <c r="B905" s="351"/>
      <c r="C905" s="351" t="s">
        <v>2010</v>
      </c>
      <c r="D905" s="352" t="s">
        <v>2008</v>
      </c>
      <c r="E905" s="351" t="s">
        <v>196</v>
      </c>
      <c r="F905" s="351">
        <v>3.5000000000000003E-2</v>
      </c>
      <c r="G905" s="351">
        <f>I6</f>
        <v>1000</v>
      </c>
      <c r="H905" s="353">
        <f>F905*G905</f>
        <v>35</v>
      </c>
      <c r="I905" s="354" t="s">
        <v>2011</v>
      </c>
      <c r="J905" s="355" t="s">
        <v>2009</v>
      </c>
      <c r="K905" s="356">
        <f>Output_2!D661</f>
        <v>2.3180000000000001</v>
      </c>
      <c r="L905" s="357">
        <f>Output_2!I661</f>
        <v>190.36709999999999</v>
      </c>
      <c r="M905" s="353">
        <f>K905*L905</f>
        <v>441.27093780000001</v>
      </c>
      <c r="N905" s="353"/>
      <c r="O905" s="358">
        <f>M905+H905</f>
        <v>476.27093780000001</v>
      </c>
      <c r="P905" s="359"/>
    </row>
    <row r="906" spans="1:16">
      <c r="A906" s="272"/>
      <c r="B906" s="272"/>
      <c r="D906" s="273"/>
      <c r="L906" s="274"/>
      <c r="N906" s="275"/>
    </row>
    <row r="907" spans="1:16">
      <c r="A907" s="272"/>
      <c r="B907" s="272"/>
      <c r="D907" s="273"/>
      <c r="L907" s="274"/>
      <c r="N907" s="275"/>
    </row>
    <row r="908" spans="1:16">
      <c r="A908" s="272"/>
      <c r="B908" s="272"/>
      <c r="D908" s="273"/>
      <c r="L908" s="274"/>
      <c r="N908" s="275"/>
    </row>
    <row r="909" spans="1:16">
      <c r="A909" s="272"/>
      <c r="B909" s="272"/>
      <c r="D909" s="273"/>
      <c r="L909" s="274"/>
      <c r="N909" s="275"/>
    </row>
    <row r="910" spans="1:16">
      <c r="A910" s="272"/>
      <c r="B910" s="272"/>
      <c r="L910" s="274"/>
      <c r="N910" s="275"/>
    </row>
    <row r="911" spans="1:16">
      <c r="A911" s="272"/>
      <c r="B911" s="272"/>
      <c r="L911" s="274"/>
      <c r="N911" s="275"/>
    </row>
    <row r="912" spans="1:16">
      <c r="A912" s="272"/>
      <c r="B912" s="272"/>
      <c r="L912" s="274"/>
      <c r="N912" s="275"/>
    </row>
    <row r="913" spans="1:14">
      <c r="A913" s="272"/>
      <c r="B913" s="272"/>
      <c r="L913" s="274"/>
      <c r="N913" s="275"/>
    </row>
    <row r="914" spans="1:14">
      <c r="A914" s="272"/>
      <c r="B914" s="272"/>
      <c r="L914" s="274"/>
      <c r="N914" s="275"/>
    </row>
    <row r="915" spans="1:14">
      <c r="A915" s="272"/>
      <c r="B915" s="272"/>
      <c r="L915" s="274"/>
      <c r="N915" s="275"/>
    </row>
    <row r="916" spans="1:14">
      <c r="A916" s="272"/>
      <c r="B916" s="272"/>
      <c r="L916" s="274"/>
      <c r="N916" s="275"/>
    </row>
    <row r="917" spans="1:14">
      <c r="A917" s="272"/>
      <c r="B917" s="272"/>
      <c r="L917" s="274"/>
      <c r="N917" s="275"/>
    </row>
    <row r="918" spans="1:14">
      <c r="A918" s="272"/>
      <c r="B918" s="272"/>
      <c r="L918" s="274"/>
      <c r="N918" s="275"/>
    </row>
    <row r="919" spans="1:14">
      <c r="A919" s="272"/>
      <c r="B919" s="272"/>
      <c r="L919" s="274"/>
      <c r="N919" s="275"/>
    </row>
    <row r="920" spans="1:14">
      <c r="A920" s="272"/>
      <c r="B920" s="272"/>
      <c r="L920" s="274"/>
      <c r="N920" s="275"/>
    </row>
    <row r="921" spans="1:14">
      <c r="A921" s="272"/>
      <c r="B921" s="272"/>
      <c r="L921" s="274"/>
      <c r="N921" s="275"/>
    </row>
    <row r="922" spans="1:14">
      <c r="A922" s="272"/>
      <c r="B922" s="272"/>
      <c r="L922" s="274"/>
      <c r="N922" s="275"/>
    </row>
    <row r="923" spans="1:14">
      <c r="A923" s="272"/>
      <c r="B923" s="272"/>
      <c r="L923" s="274"/>
      <c r="N923" s="275"/>
    </row>
    <row r="924" spans="1:14">
      <c r="A924" s="272"/>
      <c r="B924" s="272"/>
      <c r="L924" s="274"/>
      <c r="N924" s="275"/>
    </row>
    <row r="925" spans="1:14">
      <c r="A925" s="272"/>
      <c r="B925" s="272"/>
      <c r="L925" s="274"/>
      <c r="N925" s="275"/>
    </row>
    <row r="926" spans="1:14">
      <c r="A926" s="272"/>
      <c r="B926" s="272"/>
      <c r="L926" s="274"/>
      <c r="N926" s="275"/>
    </row>
    <row r="927" spans="1:14">
      <c r="A927" s="272"/>
      <c r="B927" s="272"/>
      <c r="L927" s="274"/>
      <c r="N927" s="275"/>
    </row>
    <row r="928" spans="1:14">
      <c r="A928" s="272"/>
      <c r="B928" s="272"/>
      <c r="L928" s="274"/>
      <c r="N928" s="275"/>
    </row>
    <row r="929" spans="1:14">
      <c r="A929" s="272"/>
      <c r="B929" s="272"/>
      <c r="L929" s="274"/>
      <c r="N929" s="275"/>
    </row>
    <row r="930" spans="1:14">
      <c r="B930" s="272"/>
      <c r="L930" s="274"/>
      <c r="N930" s="275"/>
    </row>
    <row r="931" spans="1:14">
      <c r="B931" s="272"/>
      <c r="L931" s="274"/>
      <c r="N931" s="275"/>
    </row>
    <row r="932" spans="1:14">
      <c r="B932" s="272"/>
      <c r="L932" s="274"/>
      <c r="N932" s="275"/>
    </row>
    <row r="933" spans="1:14">
      <c r="B933" s="272"/>
      <c r="L933" s="274"/>
      <c r="N933" s="275"/>
    </row>
    <row r="934" spans="1:14">
      <c r="B934" s="272"/>
      <c r="L934" s="274"/>
      <c r="N934" s="275"/>
    </row>
    <row r="935" spans="1:14">
      <c r="B935" s="272"/>
      <c r="L935" s="274"/>
      <c r="N935" s="275"/>
    </row>
    <row r="936" spans="1:14">
      <c r="B936" s="272"/>
      <c r="L936" s="274"/>
      <c r="N936" s="275"/>
    </row>
    <row r="937" spans="1:14">
      <c r="B937" s="272"/>
      <c r="L937" s="274"/>
      <c r="N937" s="275"/>
    </row>
    <row r="938" spans="1:14">
      <c r="B938" s="272"/>
      <c r="L938" s="274"/>
      <c r="N938" s="275"/>
    </row>
    <row r="939" spans="1:14">
      <c r="B939" s="272"/>
      <c r="L939" s="274"/>
      <c r="N939" s="275"/>
    </row>
    <row r="940" spans="1:14">
      <c r="B940" s="272"/>
      <c r="L940" s="274"/>
      <c r="N940" s="275"/>
    </row>
    <row r="941" spans="1:14">
      <c r="B941" s="272"/>
      <c r="L941" s="274"/>
      <c r="N941" s="275"/>
    </row>
    <row r="942" spans="1:14">
      <c r="B942" s="272"/>
      <c r="L942" s="274"/>
      <c r="N942" s="275"/>
    </row>
    <row r="943" spans="1:14">
      <c r="B943" s="272"/>
      <c r="L943" s="274"/>
      <c r="N943" s="275"/>
    </row>
    <row r="944" spans="1:14">
      <c r="B944" s="272"/>
      <c r="L944" s="274"/>
      <c r="N944" s="275"/>
    </row>
    <row r="945" spans="2:14">
      <c r="B945" s="272"/>
      <c r="L945" s="274"/>
      <c r="N945" s="275"/>
    </row>
    <row r="946" spans="2:14">
      <c r="B946" s="272"/>
      <c r="L946" s="274"/>
      <c r="N946" s="275"/>
    </row>
    <row r="947" spans="2:14">
      <c r="B947" s="272"/>
      <c r="L947" s="274"/>
      <c r="N947" s="275"/>
    </row>
    <row r="948" spans="2:14">
      <c r="B948" s="272"/>
      <c r="L948" s="274"/>
      <c r="N948" s="275"/>
    </row>
    <row r="949" spans="2:14">
      <c r="B949" s="272"/>
      <c r="L949" s="274"/>
      <c r="N949" s="275"/>
    </row>
    <row r="950" spans="2:14">
      <c r="B950" s="272"/>
      <c r="L950" s="274"/>
      <c r="N950" s="275"/>
    </row>
    <row r="951" spans="2:14">
      <c r="B951" s="272"/>
      <c r="L951" s="274"/>
      <c r="N951" s="275"/>
    </row>
    <row r="952" spans="2:14">
      <c r="B952" s="272"/>
      <c r="L952" s="274"/>
      <c r="N952" s="275"/>
    </row>
    <row r="953" spans="2:14">
      <c r="B953" s="272"/>
      <c r="L953" s="274"/>
      <c r="N953" s="275"/>
    </row>
    <row r="954" spans="2:14">
      <c r="B954" s="272"/>
      <c r="L954" s="274"/>
      <c r="N954" s="275"/>
    </row>
    <row r="955" spans="2:14">
      <c r="B955" s="272"/>
      <c r="L955" s="274"/>
      <c r="N955" s="275"/>
    </row>
    <row r="956" spans="2:14">
      <c r="B956" s="272"/>
      <c r="L956" s="274"/>
      <c r="N956" s="275"/>
    </row>
    <row r="957" spans="2:14">
      <c r="B957" s="272"/>
      <c r="L957" s="274"/>
      <c r="N957" s="275"/>
    </row>
    <row r="958" spans="2:14">
      <c r="B958" s="272"/>
      <c r="L958" s="274"/>
      <c r="N958" s="275"/>
    </row>
    <row r="959" spans="2:14">
      <c r="B959" s="272"/>
      <c r="L959" s="274"/>
      <c r="N959" s="275"/>
    </row>
    <row r="960" spans="2:14">
      <c r="B960" s="272"/>
      <c r="L960" s="274"/>
      <c r="N960" s="275"/>
    </row>
    <row r="961" spans="2:14">
      <c r="B961" s="272"/>
      <c r="L961" s="274"/>
      <c r="N961" s="275"/>
    </row>
    <row r="962" spans="2:14">
      <c r="B962" s="272"/>
      <c r="L962" s="274"/>
      <c r="N962" s="275"/>
    </row>
    <row r="963" spans="2:14">
      <c r="B963" s="272"/>
      <c r="L963" s="274"/>
      <c r="N963" s="275"/>
    </row>
    <row r="964" spans="2:14">
      <c r="B964" s="272"/>
      <c r="L964" s="274"/>
      <c r="N964" s="275"/>
    </row>
    <row r="965" spans="2:14">
      <c r="B965" s="272"/>
      <c r="L965" s="274"/>
      <c r="N965" s="275"/>
    </row>
    <row r="966" spans="2:14">
      <c r="B966" s="272"/>
      <c r="L966" s="274"/>
      <c r="N966" s="275"/>
    </row>
    <row r="967" spans="2:14">
      <c r="B967" s="272"/>
      <c r="L967" s="274"/>
      <c r="N967" s="275"/>
    </row>
    <row r="968" spans="2:14">
      <c r="B968" s="272"/>
      <c r="L968" s="274"/>
      <c r="N968" s="275"/>
    </row>
    <row r="969" spans="2:14">
      <c r="B969" s="272"/>
      <c r="L969" s="274"/>
      <c r="N969" s="275"/>
    </row>
    <row r="970" spans="2:14">
      <c r="B970" s="272"/>
      <c r="L970" s="274"/>
      <c r="N970" s="275"/>
    </row>
    <row r="971" spans="2:14">
      <c r="B971" s="272"/>
      <c r="L971" s="274"/>
      <c r="N971" s="275"/>
    </row>
    <row r="972" spans="2:14">
      <c r="B972" s="272"/>
      <c r="L972" s="274"/>
      <c r="N972" s="275"/>
    </row>
    <row r="973" spans="2:14">
      <c r="B973" s="272"/>
      <c r="L973" s="274"/>
      <c r="N973" s="275"/>
    </row>
    <row r="974" spans="2:14">
      <c r="B974" s="272"/>
      <c r="L974" s="274"/>
      <c r="N974" s="275"/>
    </row>
    <row r="975" spans="2:14">
      <c r="B975" s="272"/>
      <c r="L975" s="274"/>
      <c r="N975" s="275"/>
    </row>
    <row r="976" spans="2:14">
      <c r="B976" s="272"/>
      <c r="L976" s="274"/>
      <c r="N976" s="275"/>
    </row>
    <row r="977" spans="2:14">
      <c r="B977" s="272"/>
      <c r="L977" s="274"/>
      <c r="N977" s="275"/>
    </row>
    <row r="978" spans="2:14">
      <c r="B978" s="272"/>
      <c r="L978" s="274"/>
      <c r="N978" s="275"/>
    </row>
    <row r="979" spans="2:14">
      <c r="B979" s="272"/>
      <c r="L979" s="274"/>
      <c r="N979" s="275"/>
    </row>
    <row r="980" spans="2:14">
      <c r="B980" s="272"/>
      <c r="L980" s="274"/>
      <c r="N980" s="275"/>
    </row>
    <row r="981" spans="2:14">
      <c r="B981" s="272"/>
      <c r="L981" s="274"/>
      <c r="N981" s="275"/>
    </row>
    <row r="982" spans="2:14">
      <c r="B982" s="272"/>
      <c r="L982" s="274"/>
      <c r="N982" s="275"/>
    </row>
    <row r="983" spans="2:14">
      <c r="B983" s="272"/>
      <c r="L983" s="274"/>
      <c r="N983" s="275"/>
    </row>
    <row r="984" spans="2:14">
      <c r="B984" s="272"/>
      <c r="L984" s="274"/>
      <c r="N984" s="275"/>
    </row>
    <row r="985" spans="2:14">
      <c r="B985" s="272"/>
      <c r="L985" s="274"/>
      <c r="N985" s="275"/>
    </row>
    <row r="986" spans="2:14">
      <c r="L986" s="274"/>
      <c r="N986" s="275"/>
    </row>
    <row r="987" spans="2:14">
      <c r="L987" s="274"/>
      <c r="N987" s="275"/>
    </row>
    <row r="988" spans="2:14">
      <c r="L988" s="274"/>
      <c r="N988" s="275"/>
    </row>
    <row r="989" spans="2:14">
      <c r="L989" s="274"/>
      <c r="N989" s="275"/>
    </row>
    <row r="990" spans="2:14">
      <c r="L990" s="274"/>
      <c r="N990" s="275"/>
    </row>
    <row r="991" spans="2:14">
      <c r="L991" s="274"/>
      <c r="N991" s="275"/>
    </row>
    <row r="992" spans="2:14">
      <c r="L992" s="274"/>
      <c r="N992" s="275"/>
    </row>
    <row r="993" spans="12:14">
      <c r="L993" s="274"/>
      <c r="N993" s="275"/>
    </row>
    <row r="994" spans="12:14">
      <c r="L994" s="274"/>
      <c r="N994" s="275"/>
    </row>
    <row r="995" spans="12:14">
      <c r="L995" s="274"/>
      <c r="N995" s="275"/>
    </row>
    <row r="996" spans="12:14">
      <c r="L996" s="274"/>
      <c r="N996" s="275"/>
    </row>
    <row r="997" spans="12:14">
      <c r="L997" s="274"/>
      <c r="N997" s="275"/>
    </row>
    <row r="998" spans="12:14">
      <c r="L998" s="274"/>
      <c r="N998" s="275"/>
    </row>
    <row r="999" spans="12:14">
      <c r="L999" s="274"/>
      <c r="N999" s="275"/>
    </row>
    <row r="1000" spans="12:14">
      <c r="L1000" s="274"/>
      <c r="N1000" s="275"/>
    </row>
    <row r="1001" spans="12:14">
      <c r="L1001" s="274"/>
      <c r="N1001" s="275"/>
    </row>
    <row r="1002" spans="12:14">
      <c r="L1002" s="274"/>
      <c r="N1002" s="275"/>
    </row>
    <row r="1003" spans="12:14">
      <c r="L1003" s="274"/>
      <c r="N1003" s="275"/>
    </row>
    <row r="1004" spans="12:14">
      <c r="L1004" s="274"/>
      <c r="N1004" s="275"/>
    </row>
    <row r="1005" spans="12:14">
      <c r="L1005" s="274"/>
      <c r="N1005" s="275"/>
    </row>
    <row r="1006" spans="12:14">
      <c r="N1006" s="275"/>
    </row>
    <row r="1007" spans="12:14">
      <c r="N1007" s="275"/>
    </row>
    <row r="1008" spans="12:14">
      <c r="N1008" s="275"/>
    </row>
    <row r="1009" spans="14:14">
      <c r="N1009" s="275"/>
    </row>
    <row r="1010" spans="14:14">
      <c r="N1010" s="275"/>
    </row>
    <row r="1011" spans="14:14">
      <c r="N1011" s="275"/>
    </row>
    <row r="1012" spans="14:14">
      <c r="N1012" s="275"/>
    </row>
    <row r="1013" spans="14:14">
      <c r="N1013" s="275"/>
    </row>
    <row r="1014" spans="14:14">
      <c r="N1014" s="275"/>
    </row>
    <row r="1015" spans="14:14">
      <c r="N1015" s="275"/>
    </row>
    <row r="1016" spans="14:14">
      <c r="N1016" s="275"/>
    </row>
    <row r="1017" spans="14:14">
      <c r="N1017" s="275"/>
    </row>
    <row r="1018" spans="14:14">
      <c r="N1018" s="275"/>
    </row>
    <row r="1019" spans="14:14">
      <c r="N1019" s="275"/>
    </row>
    <row r="1020" spans="14:14">
      <c r="N1020" s="275"/>
    </row>
    <row r="1021" spans="14:14">
      <c r="N1021" s="275"/>
    </row>
    <row r="1022" spans="14:14">
      <c r="N1022" s="275"/>
    </row>
    <row r="1023" spans="14:14">
      <c r="N1023" s="275"/>
    </row>
    <row r="1024" spans="14:14">
      <c r="N1024" s="275"/>
    </row>
    <row r="1025" spans="14:14">
      <c r="N1025" s="275"/>
    </row>
    <row r="1026" spans="14:14">
      <c r="N1026" s="275"/>
    </row>
    <row r="1027" spans="14:14">
      <c r="N1027" s="275"/>
    </row>
    <row r="1028" spans="14:14">
      <c r="N1028" s="275"/>
    </row>
    <row r="1029" spans="14:14">
      <c r="N1029" s="275"/>
    </row>
    <row r="1030" spans="14:14">
      <c r="N1030" s="275"/>
    </row>
    <row r="1031" spans="14:14">
      <c r="N1031" s="275"/>
    </row>
    <row r="1032" spans="14:14">
      <c r="N1032" s="275"/>
    </row>
    <row r="1033" spans="14:14">
      <c r="N1033" s="275"/>
    </row>
    <row r="1034" spans="14:14">
      <c r="N1034" s="275"/>
    </row>
    <row r="1035" spans="14:14">
      <c r="N1035" s="275"/>
    </row>
    <row r="1036" spans="14:14">
      <c r="N1036" s="275"/>
    </row>
    <row r="1037" spans="14:14">
      <c r="N1037" s="275"/>
    </row>
    <row r="1038" spans="14:14">
      <c r="N1038" s="275"/>
    </row>
    <row r="1039" spans="14:14">
      <c r="N1039" s="275"/>
    </row>
    <row r="1040" spans="14:14">
      <c r="N1040" s="275"/>
    </row>
    <row r="1041" spans="14:14">
      <c r="N1041" s="275"/>
    </row>
    <row r="1042" spans="14:14">
      <c r="N1042" s="275"/>
    </row>
    <row r="1043" spans="14:14">
      <c r="N1043" s="275"/>
    </row>
    <row r="1044" spans="14:14">
      <c r="N1044" s="275"/>
    </row>
    <row r="1045" spans="14:14">
      <c r="N1045" s="275"/>
    </row>
    <row r="1046" spans="14:14">
      <c r="N1046" s="275"/>
    </row>
    <row r="1047" spans="14:14">
      <c r="N1047" s="275"/>
    </row>
    <row r="1048" spans="14:14">
      <c r="N1048" s="275"/>
    </row>
    <row r="1049" spans="14:14">
      <c r="N1049" s="275"/>
    </row>
    <row r="1050" spans="14:14">
      <c r="N1050" s="275"/>
    </row>
    <row r="1051" spans="14:14">
      <c r="N1051" s="275"/>
    </row>
    <row r="1052" spans="14:14">
      <c r="N1052" s="275"/>
    </row>
    <row r="1053" spans="14:14">
      <c r="N1053" s="275"/>
    </row>
    <row r="1054" spans="14:14">
      <c r="N1054" s="275"/>
    </row>
    <row r="1055" spans="14:14">
      <c r="N1055" s="275"/>
    </row>
    <row r="1056" spans="14:14">
      <c r="N1056" s="275"/>
    </row>
    <row r="1057" spans="14:14">
      <c r="N1057" s="275"/>
    </row>
    <row r="1058" spans="14:14">
      <c r="N1058" s="275"/>
    </row>
    <row r="1059" spans="14:14">
      <c r="N1059" s="275"/>
    </row>
    <row r="1060" spans="14:14">
      <c r="N1060" s="275"/>
    </row>
    <row r="1061" spans="14:14">
      <c r="N1061" s="275"/>
    </row>
    <row r="1062" spans="14:14">
      <c r="N1062" s="275"/>
    </row>
    <row r="1063" spans="14:14">
      <c r="N1063" s="275"/>
    </row>
    <row r="1064" spans="14:14">
      <c r="N1064" s="275"/>
    </row>
    <row r="1065" spans="14:14">
      <c r="N1065" s="275"/>
    </row>
    <row r="1066" spans="14:14">
      <c r="N1066" s="275"/>
    </row>
    <row r="1067" spans="14:14">
      <c r="N1067" s="275"/>
    </row>
    <row r="1068" spans="14:14">
      <c r="N1068" s="275"/>
    </row>
    <row r="1069" spans="14:14">
      <c r="N1069" s="275"/>
    </row>
    <row r="1070" spans="14:14">
      <c r="N1070" s="275"/>
    </row>
    <row r="1071" spans="14:14">
      <c r="N1071" s="275"/>
    </row>
    <row r="1072" spans="14:14">
      <c r="N1072" s="275"/>
    </row>
    <row r="1073" spans="14:14">
      <c r="N1073" s="275"/>
    </row>
    <row r="1074" spans="14:14">
      <c r="N1074" s="275"/>
    </row>
    <row r="1075" spans="14:14">
      <c r="N1075" s="275"/>
    </row>
    <row r="1076" spans="14:14">
      <c r="N1076" s="275"/>
    </row>
    <row r="1077" spans="14:14">
      <c r="N1077" s="275"/>
    </row>
    <row r="1078" spans="14:14">
      <c r="N1078" s="275"/>
    </row>
    <row r="1079" spans="14:14">
      <c r="N1079" s="275"/>
    </row>
    <row r="1080" spans="14:14">
      <c r="N1080" s="275"/>
    </row>
    <row r="1081" spans="14:14">
      <c r="N1081" s="275"/>
    </row>
    <row r="1082" spans="14:14">
      <c r="N1082" s="275"/>
    </row>
    <row r="1083" spans="14:14">
      <c r="N1083" s="275"/>
    </row>
    <row r="1084" spans="14:14">
      <c r="N1084" s="275"/>
    </row>
    <row r="1085" spans="14:14">
      <c r="N1085" s="275"/>
    </row>
    <row r="1086" spans="14:14">
      <c r="N1086" s="275"/>
    </row>
    <row r="1087" spans="14:14">
      <c r="N1087" s="275"/>
    </row>
    <row r="1088" spans="14:14">
      <c r="N1088" s="275"/>
    </row>
    <row r="1089" spans="14:14">
      <c r="N1089" s="275"/>
    </row>
    <row r="1090" spans="14:14">
      <c r="N1090" s="275"/>
    </row>
    <row r="1091" spans="14:14">
      <c r="N1091" s="275"/>
    </row>
    <row r="1092" spans="14:14">
      <c r="N1092" s="275"/>
    </row>
    <row r="1093" spans="14:14">
      <c r="N1093" s="275"/>
    </row>
    <row r="1094" spans="14:14">
      <c r="N1094" s="275"/>
    </row>
    <row r="1095" spans="14:14">
      <c r="N1095" s="275"/>
    </row>
    <row r="1096" spans="14:14">
      <c r="N1096" s="275"/>
    </row>
    <row r="1097" spans="14:14">
      <c r="N1097" s="275"/>
    </row>
    <row r="1098" spans="14:14">
      <c r="N1098" s="275"/>
    </row>
    <row r="1099" spans="14:14">
      <c r="N1099" s="275"/>
    </row>
    <row r="1100" spans="14:14">
      <c r="N1100" s="275"/>
    </row>
    <row r="1101" spans="14:14">
      <c r="N1101" s="275"/>
    </row>
    <row r="1102" spans="14:14">
      <c r="N1102" s="275"/>
    </row>
    <row r="1103" spans="14:14">
      <c r="N1103" s="275"/>
    </row>
    <row r="1104" spans="14:14">
      <c r="N1104" s="275"/>
    </row>
    <row r="1105" spans="14:14">
      <c r="N1105" s="275"/>
    </row>
    <row r="1106" spans="14:14">
      <c r="N1106" s="275"/>
    </row>
    <row r="1107" spans="14:14">
      <c r="N1107" s="275"/>
    </row>
    <row r="1108" spans="14:14">
      <c r="N1108" s="275"/>
    </row>
    <row r="1109" spans="14:14">
      <c r="N1109" s="275"/>
    </row>
    <row r="1110" spans="14:14">
      <c r="N1110" s="275"/>
    </row>
    <row r="1111" spans="14:14">
      <c r="N1111" s="275"/>
    </row>
    <row r="1112" spans="14:14">
      <c r="N1112" s="275"/>
    </row>
    <row r="1113" spans="14:14">
      <c r="N1113" s="275"/>
    </row>
    <row r="1114" spans="14:14">
      <c r="N1114" s="275"/>
    </row>
    <row r="1115" spans="14:14">
      <c r="N1115" s="275"/>
    </row>
    <row r="1116" spans="14:14">
      <c r="N1116" s="275"/>
    </row>
    <row r="1117" spans="14:14">
      <c r="N1117" s="275"/>
    </row>
    <row r="1118" spans="14:14">
      <c r="N1118" s="275"/>
    </row>
    <row r="1119" spans="14:14">
      <c r="N1119" s="275"/>
    </row>
    <row r="1120" spans="14:14">
      <c r="N1120" s="275"/>
    </row>
    <row r="1121" spans="14:14">
      <c r="N1121" s="275"/>
    </row>
    <row r="1122" spans="14:14">
      <c r="N1122" s="275"/>
    </row>
    <row r="1123" spans="14:14">
      <c r="N1123" s="275"/>
    </row>
    <row r="1124" spans="14:14">
      <c r="N1124" s="275"/>
    </row>
    <row r="1125" spans="14:14">
      <c r="N1125" s="275"/>
    </row>
    <row r="1126" spans="14:14">
      <c r="N1126" s="275"/>
    </row>
    <row r="1127" spans="14:14">
      <c r="N1127" s="275"/>
    </row>
    <row r="1128" spans="14:14">
      <c r="N1128" s="275"/>
    </row>
    <row r="1129" spans="14:14">
      <c r="N1129" s="275"/>
    </row>
    <row r="1130" spans="14:14">
      <c r="N1130" s="275"/>
    </row>
    <row r="1131" spans="14:14">
      <c r="N1131" s="275"/>
    </row>
    <row r="1132" spans="14:14">
      <c r="N1132" s="275"/>
    </row>
    <row r="1133" spans="14:14">
      <c r="N1133" s="275"/>
    </row>
    <row r="1134" spans="14:14">
      <c r="N1134" s="275"/>
    </row>
    <row r="1135" spans="14:14">
      <c r="N1135" s="275"/>
    </row>
    <row r="1136" spans="14:14">
      <c r="N1136" s="275"/>
    </row>
    <row r="1137" spans="14:14">
      <c r="N1137" s="275"/>
    </row>
    <row r="1138" spans="14:14">
      <c r="N1138" s="275"/>
    </row>
    <row r="1139" spans="14:14">
      <c r="N1139" s="275"/>
    </row>
  </sheetData>
  <sheetProtection selectLockedCells="1"/>
  <customSheetViews>
    <customSheetView guid="{66EF6436-2F21-401F-ADC2-7B42AB8258B6}" showPageBreaks="1" topLeftCell="A816">
      <selection activeCell="F838" sqref="F838"/>
      <pageMargins left="0.2" right="0.2" top="0.75" bottom="0.75" header="0.3" footer="0.3"/>
      <pageSetup scale="95" orientation="landscape" r:id="rId1"/>
      <headerFooter>
        <oddHeader>&amp;LKaran</oddHeader>
      </headerFooter>
    </customSheetView>
  </customSheetViews>
  <mergeCells count="52">
    <mergeCell ref="A5:P5"/>
    <mergeCell ref="G6:H6"/>
    <mergeCell ref="M7:N7"/>
    <mergeCell ref="M8:N8"/>
    <mergeCell ref="M10:N10"/>
    <mergeCell ref="A10:F10"/>
    <mergeCell ref="M9:N9"/>
    <mergeCell ref="A8:F8"/>
    <mergeCell ref="A9:F9"/>
    <mergeCell ref="M6:N6"/>
    <mergeCell ref="A6:F6"/>
    <mergeCell ref="J6:K6"/>
    <mergeCell ref="G10:H10"/>
    <mergeCell ref="J10:K10"/>
    <mergeCell ref="G8:H8"/>
    <mergeCell ref="N12:P12"/>
    <mergeCell ref="D12:H12"/>
    <mergeCell ref="I12:M12"/>
    <mergeCell ref="A12:C12"/>
    <mergeCell ref="G7:H7"/>
    <mergeCell ref="A7:F7"/>
    <mergeCell ref="A11:F11"/>
    <mergeCell ref="G11:H11"/>
    <mergeCell ref="J11:K11"/>
    <mergeCell ref="M11:N11"/>
    <mergeCell ref="A1:P1"/>
    <mergeCell ref="A2:P2"/>
    <mergeCell ref="A3:P3"/>
    <mergeCell ref="A4:P4"/>
    <mergeCell ref="B472:E472"/>
    <mergeCell ref="J7:K7"/>
    <mergeCell ref="B15:E15"/>
    <mergeCell ref="B41:E41"/>
    <mergeCell ref="B84:E84"/>
    <mergeCell ref="B91:E91"/>
    <mergeCell ref="B92:E92"/>
    <mergeCell ref="J8:K8"/>
    <mergeCell ref="J9:K9"/>
    <mergeCell ref="G9:H9"/>
    <mergeCell ref="B117:E117"/>
    <mergeCell ref="B164:E164"/>
    <mergeCell ref="B243:E243"/>
    <mergeCell ref="B268:E268"/>
    <mergeCell ref="B318:E318"/>
    <mergeCell ref="B580:E580"/>
    <mergeCell ref="B871:E871"/>
    <mergeCell ref="B629:E629"/>
    <mergeCell ref="B709:E709"/>
    <mergeCell ref="B748:E748"/>
    <mergeCell ref="B760:E760"/>
    <mergeCell ref="B827:E827"/>
    <mergeCell ref="B862:E862"/>
  </mergeCells>
  <printOptions horizontalCentered="1"/>
  <pageMargins left="0.2" right="0.2" top="0.75" bottom="0.75" header="0.3" footer="0.3"/>
  <pageSetup scale="95" orientation="landscape" r:id="rId2"/>
  <headerFooter>
    <oddHeader>&amp;LRate Output&amp;R&amp;P</oddHeader>
    <oddFooter>&amp;LPrepared By:&amp;CChecked By:&amp;RApproved By: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1675"/>
  <sheetViews>
    <sheetView view="pageBreakPreview" topLeftCell="A175" zoomScaleNormal="100" zoomScaleSheetLayoutView="100" workbookViewId="0">
      <selection activeCell="R17" sqref="R17"/>
    </sheetView>
  </sheetViews>
  <sheetFormatPr defaultColWidth="8.85546875" defaultRowHeight="12.75"/>
  <cols>
    <col min="1" max="1" width="4.7109375" style="164" customWidth="1"/>
    <col min="2" max="2" width="8.85546875" style="164"/>
    <col min="3" max="3" width="39.140625" style="164" customWidth="1"/>
    <col min="4" max="4" width="6" style="164" customWidth="1"/>
    <col min="5" max="5" width="7" style="164" customWidth="1"/>
    <col min="6" max="7" width="5.85546875" style="164" customWidth="1"/>
    <col min="8" max="8" width="7.28515625" style="164" customWidth="1"/>
    <col min="9" max="9" width="14.85546875" style="164" customWidth="1"/>
    <col min="10" max="10" width="4.140625" style="164" customWidth="1"/>
    <col min="11" max="11" width="5.7109375" style="164" customWidth="1"/>
    <col min="12" max="14" width="9.28515625" style="164" customWidth="1"/>
    <col min="15" max="15" width="9.28515625" style="164" bestFit="1" customWidth="1"/>
    <col min="16" max="16" width="11.140625" style="164" bestFit="1" customWidth="1"/>
    <col min="17" max="16384" width="8.85546875" style="164"/>
  </cols>
  <sheetData>
    <row r="1" spans="1:16" ht="18">
      <c r="A1" s="530" t="s">
        <v>1963</v>
      </c>
      <c r="B1" s="530"/>
      <c r="C1" s="530"/>
      <c r="D1" s="530"/>
      <c r="E1" s="530"/>
      <c r="F1" s="530"/>
      <c r="G1" s="530"/>
      <c r="H1" s="530"/>
      <c r="I1" s="530"/>
      <c r="J1" s="530"/>
      <c r="K1" s="530"/>
      <c r="L1" s="530"/>
      <c r="M1" s="530"/>
      <c r="N1" s="530"/>
      <c r="O1" s="530"/>
      <c r="P1" s="530"/>
    </row>
    <row r="2" spans="1:16" ht="18">
      <c r="A2" s="533" t="s">
        <v>1984</v>
      </c>
      <c r="B2" s="533"/>
      <c r="C2" s="533"/>
      <c r="D2" s="533"/>
      <c r="E2" s="533"/>
      <c r="F2" s="533"/>
      <c r="G2" s="533"/>
      <c r="H2" s="533"/>
      <c r="I2" s="533"/>
      <c r="J2" s="533"/>
      <c r="K2" s="533"/>
      <c r="L2" s="533"/>
      <c r="M2" s="533"/>
      <c r="N2" s="533"/>
      <c r="O2" s="533"/>
      <c r="P2" s="533"/>
    </row>
    <row r="3" spans="1:16" ht="18">
      <c r="A3" s="530" t="s">
        <v>1985</v>
      </c>
      <c r="B3" s="530"/>
      <c r="C3" s="530"/>
      <c r="D3" s="530"/>
      <c r="E3" s="530"/>
      <c r="F3" s="530"/>
      <c r="G3" s="530"/>
      <c r="H3" s="530"/>
      <c r="I3" s="530"/>
      <c r="J3" s="530"/>
      <c r="K3" s="530"/>
      <c r="L3" s="530"/>
      <c r="M3" s="530"/>
      <c r="N3" s="530"/>
      <c r="O3" s="530"/>
      <c r="P3" s="530"/>
    </row>
    <row r="4" spans="1:16" ht="18">
      <c r="A4" s="565" t="s">
        <v>1997</v>
      </c>
      <c r="B4" s="565"/>
      <c r="C4" s="565"/>
      <c r="D4" s="565"/>
      <c r="E4" s="565"/>
      <c r="F4" s="565"/>
      <c r="G4" s="565"/>
      <c r="H4" s="565"/>
      <c r="I4" s="565"/>
      <c r="J4" s="565"/>
      <c r="K4" s="565"/>
      <c r="L4" s="565"/>
      <c r="M4" s="565"/>
      <c r="N4" s="565"/>
      <c r="O4" s="565"/>
      <c r="P4" s="565"/>
    </row>
    <row r="5" spans="1:16" ht="17.25" customHeight="1">
      <c r="A5" s="559"/>
      <c r="B5" s="559"/>
      <c r="C5" s="559"/>
      <c r="D5" s="559"/>
      <c r="E5" s="559"/>
      <c r="F5" s="559"/>
      <c r="G5" s="559"/>
      <c r="H5" s="559"/>
      <c r="I5" s="559"/>
      <c r="J5" s="559"/>
      <c r="K5" s="559"/>
      <c r="L5" s="559"/>
      <c r="M5" s="559"/>
      <c r="N5" s="559"/>
      <c r="O5" s="559"/>
      <c r="P5" s="559"/>
    </row>
    <row r="6" spans="1:16" ht="13.5">
      <c r="A6" s="554"/>
      <c r="B6" s="554"/>
      <c r="C6" s="554"/>
      <c r="D6" s="554"/>
      <c r="E6" s="554"/>
      <c r="F6" s="555"/>
      <c r="G6" s="556" t="s">
        <v>1452</v>
      </c>
      <c r="H6" s="556"/>
      <c r="I6" s="363">
        <f>'Bhume Rate 078-79'!H7</f>
        <v>1000</v>
      </c>
      <c r="J6" s="556" t="s">
        <v>76</v>
      </c>
      <c r="K6" s="556"/>
      <c r="L6" s="364">
        <f>'Bhume Rate 078-79'!H10</f>
        <v>720</v>
      </c>
      <c r="M6" s="556" t="s">
        <v>112</v>
      </c>
      <c r="N6" s="556"/>
      <c r="O6" s="363">
        <f>'Bhume Rate 078-79'!H9</f>
        <v>640</v>
      </c>
      <c r="P6" s="365"/>
    </row>
    <row r="7" spans="1:16" ht="13.5">
      <c r="A7" s="554"/>
      <c r="B7" s="554"/>
      <c r="C7" s="554"/>
      <c r="D7" s="554"/>
      <c r="E7" s="554"/>
      <c r="F7" s="555"/>
      <c r="G7" s="556" t="s">
        <v>921</v>
      </c>
      <c r="H7" s="556"/>
      <c r="I7" s="363">
        <f>Output_2!I13</f>
        <v>1085</v>
      </c>
      <c r="J7" s="556" t="s">
        <v>1961</v>
      </c>
      <c r="K7" s="556"/>
      <c r="L7" s="364">
        <f>Output_1!D15</f>
        <v>3250</v>
      </c>
      <c r="M7" s="556" t="s">
        <v>1720</v>
      </c>
      <c r="N7" s="556"/>
      <c r="O7" s="363">
        <f>Output_1!D14</f>
        <v>2440</v>
      </c>
      <c r="P7" s="365"/>
    </row>
    <row r="8" spans="1:16" ht="13.5">
      <c r="A8" s="554"/>
      <c r="B8" s="554"/>
      <c r="C8" s="554"/>
      <c r="D8" s="554"/>
      <c r="E8" s="554"/>
      <c r="F8" s="555"/>
      <c r="G8" s="556" t="s">
        <v>1266</v>
      </c>
      <c r="H8" s="556"/>
      <c r="I8" s="363">
        <f>Output_1!D16</f>
        <v>7300</v>
      </c>
      <c r="J8" s="556" t="s">
        <v>1594</v>
      </c>
      <c r="K8" s="556"/>
      <c r="L8" s="364">
        <f>Output_1!D8</f>
        <v>1550</v>
      </c>
      <c r="M8" s="556" t="s">
        <v>1595</v>
      </c>
      <c r="N8" s="556"/>
      <c r="O8" s="363">
        <f>Output_1!D10</f>
        <v>1820</v>
      </c>
      <c r="P8" s="365"/>
    </row>
    <row r="9" spans="1:16" ht="13.5">
      <c r="A9" s="554"/>
      <c r="B9" s="554"/>
      <c r="C9" s="554"/>
      <c r="D9" s="554"/>
      <c r="E9" s="554"/>
      <c r="F9" s="555"/>
      <c r="G9" s="556" t="s">
        <v>1596</v>
      </c>
      <c r="H9" s="556"/>
      <c r="I9" s="363">
        <f>Output_1!D17</f>
        <v>2810</v>
      </c>
      <c r="J9" s="556" t="s">
        <v>78</v>
      </c>
      <c r="K9" s="556"/>
      <c r="L9" s="364">
        <f>Output_1!D27</f>
        <v>187293.6</v>
      </c>
      <c r="M9" s="556" t="s">
        <v>1599</v>
      </c>
      <c r="N9" s="556"/>
      <c r="O9" s="363">
        <f>(Output_1!D28+Output_1!D30)/2</f>
        <v>58642.2</v>
      </c>
      <c r="P9" s="365"/>
    </row>
    <row r="10" spans="1:16" ht="13.5">
      <c r="A10" s="554"/>
      <c r="B10" s="554"/>
      <c r="C10" s="554"/>
      <c r="D10" s="554"/>
      <c r="E10" s="554"/>
      <c r="F10" s="555"/>
      <c r="G10" s="556" t="s">
        <v>1597</v>
      </c>
      <c r="H10" s="556"/>
      <c r="I10" s="363">
        <f>Output_1!D18</f>
        <v>5240</v>
      </c>
      <c r="J10" s="556" t="s">
        <v>712</v>
      </c>
      <c r="K10" s="556"/>
      <c r="L10" s="364">
        <f>Output_2!I9</f>
        <v>27.9</v>
      </c>
      <c r="M10" s="556" t="s">
        <v>200</v>
      </c>
      <c r="N10" s="556"/>
      <c r="O10" s="363">
        <f>Output_1!D20</f>
        <v>318.8</v>
      </c>
      <c r="P10" s="365"/>
    </row>
    <row r="11" spans="1:16" ht="13.5">
      <c r="A11" s="554"/>
      <c r="B11" s="554"/>
      <c r="C11" s="554"/>
      <c r="D11" s="554"/>
      <c r="E11" s="554"/>
      <c r="F11" s="555"/>
      <c r="G11" s="566" t="s">
        <v>1592</v>
      </c>
      <c r="H11" s="566"/>
      <c r="I11" s="366">
        <f>(Output_2!I55+Output_2!I56)/2/100</f>
        <v>93.06</v>
      </c>
      <c r="J11" s="566" t="s">
        <v>129</v>
      </c>
      <c r="K11" s="566"/>
      <c r="L11" s="367">
        <f>Output_2!I58/100</f>
        <v>104.31</v>
      </c>
      <c r="M11" s="566" t="s">
        <v>128</v>
      </c>
      <c r="N11" s="566"/>
      <c r="O11" s="366">
        <f>Output_2!I99</f>
        <v>114.94</v>
      </c>
      <c r="P11" s="365"/>
    </row>
    <row r="12" spans="1:16" ht="20.25">
      <c r="A12" s="368"/>
      <c r="B12" s="369"/>
      <c r="C12" s="370"/>
      <c r="D12" s="564" t="s">
        <v>72</v>
      </c>
      <c r="E12" s="564"/>
      <c r="F12" s="564"/>
      <c r="G12" s="564"/>
      <c r="H12" s="564"/>
      <c r="I12" s="564" t="s">
        <v>375</v>
      </c>
      <c r="J12" s="564"/>
      <c r="K12" s="564"/>
      <c r="L12" s="564"/>
      <c r="M12" s="564"/>
      <c r="N12" s="560"/>
      <c r="O12" s="560"/>
      <c r="P12" s="560"/>
    </row>
    <row r="13" spans="1:16" ht="13.5">
      <c r="A13" s="372" t="s">
        <v>144</v>
      </c>
      <c r="B13" s="372" t="s">
        <v>145</v>
      </c>
      <c r="C13" s="372" t="s">
        <v>146</v>
      </c>
      <c r="D13" s="372" t="s">
        <v>147</v>
      </c>
      <c r="E13" s="372" t="s">
        <v>148</v>
      </c>
      <c r="F13" s="372" t="s">
        <v>149</v>
      </c>
      <c r="G13" s="372" t="s">
        <v>150</v>
      </c>
      <c r="H13" s="372" t="s">
        <v>151</v>
      </c>
      <c r="I13" s="372" t="s">
        <v>148</v>
      </c>
      <c r="J13" s="372" t="s">
        <v>147</v>
      </c>
      <c r="K13" s="372" t="s">
        <v>152</v>
      </c>
      <c r="L13" s="372" t="s">
        <v>150</v>
      </c>
      <c r="M13" s="372" t="s">
        <v>151</v>
      </c>
      <c r="N13" s="372" t="s">
        <v>153</v>
      </c>
      <c r="O13" s="373" t="s">
        <v>623</v>
      </c>
      <c r="P13" s="373" t="s">
        <v>155</v>
      </c>
    </row>
    <row r="14" spans="1:16" ht="13.5">
      <c r="A14" s="372">
        <v>0</v>
      </c>
      <c r="B14" s="372">
        <v>1</v>
      </c>
      <c r="C14" s="372">
        <v>2</v>
      </c>
      <c r="D14" s="372">
        <v>3</v>
      </c>
      <c r="E14" s="372">
        <v>4</v>
      </c>
      <c r="F14" s="374">
        <v>5</v>
      </c>
      <c r="G14" s="372">
        <v>6</v>
      </c>
      <c r="H14" s="375">
        <v>7</v>
      </c>
      <c r="I14" s="372">
        <v>8</v>
      </c>
      <c r="J14" s="372">
        <v>9</v>
      </c>
      <c r="K14" s="372">
        <v>10</v>
      </c>
      <c r="L14" s="372">
        <v>11</v>
      </c>
      <c r="M14" s="372">
        <v>12</v>
      </c>
      <c r="N14" s="372">
        <v>13</v>
      </c>
      <c r="O14" s="372">
        <v>14</v>
      </c>
      <c r="P14" s="372">
        <v>15</v>
      </c>
    </row>
    <row r="15" spans="1:16" ht="40.5">
      <c r="A15" s="376">
        <v>1</v>
      </c>
      <c r="B15" s="377">
        <v>1</v>
      </c>
      <c r="C15" s="378" t="s">
        <v>621</v>
      </c>
      <c r="D15" s="379" t="s">
        <v>83</v>
      </c>
      <c r="E15" s="380" t="s">
        <v>156</v>
      </c>
      <c r="F15" s="381">
        <v>0.04</v>
      </c>
      <c r="G15" s="382">
        <f>O6</f>
        <v>640</v>
      </c>
      <c r="H15" s="383">
        <f>F15*G15</f>
        <v>25.6</v>
      </c>
      <c r="I15" s="384"/>
      <c r="J15" s="384"/>
      <c r="K15" s="384"/>
      <c r="L15" s="384"/>
      <c r="M15" s="385"/>
      <c r="N15" s="384">
        <f t="shared" ref="N15:N28" si="0">H15*0.03</f>
        <v>0.76800000000000002</v>
      </c>
      <c r="O15" s="386">
        <f t="shared" ref="O15:O28" si="1">H15+N15</f>
        <v>26.368000000000002</v>
      </c>
      <c r="P15" s="380"/>
    </row>
    <row r="16" spans="1:16" ht="13.5">
      <c r="A16" s="387">
        <v>2</v>
      </c>
      <c r="B16" s="371">
        <v>2</v>
      </c>
      <c r="C16" s="388" t="s">
        <v>622</v>
      </c>
      <c r="D16" s="389"/>
      <c r="E16" s="390"/>
      <c r="F16" s="391"/>
      <c r="G16" s="392"/>
      <c r="H16" s="393"/>
      <c r="I16" s="394"/>
      <c r="J16" s="394"/>
      <c r="K16" s="394"/>
      <c r="L16" s="394"/>
      <c r="M16" s="395"/>
      <c r="N16" s="394"/>
      <c r="O16" s="396"/>
      <c r="P16" s="390"/>
    </row>
    <row r="17" spans="1:16" ht="13.5">
      <c r="A17" s="387"/>
      <c r="B17" s="371"/>
      <c r="C17" s="388" t="s">
        <v>686</v>
      </c>
      <c r="D17" s="389" t="s">
        <v>180</v>
      </c>
      <c r="E17" s="390" t="s">
        <v>156</v>
      </c>
      <c r="F17" s="391">
        <v>0.3</v>
      </c>
      <c r="G17" s="392">
        <f>O6</f>
        <v>640</v>
      </c>
      <c r="H17" s="393">
        <f t="shared" ref="H17:H32" si="2">F17*G17</f>
        <v>192</v>
      </c>
      <c r="I17" s="394"/>
      <c r="J17" s="394"/>
      <c r="K17" s="394"/>
      <c r="L17" s="394"/>
      <c r="M17" s="395"/>
      <c r="N17" s="394">
        <f>H17*0.03</f>
        <v>5.76</v>
      </c>
      <c r="O17" s="396">
        <f t="shared" si="1"/>
        <v>197.76</v>
      </c>
      <c r="P17" s="390"/>
    </row>
    <row r="18" spans="1:16" ht="13.5">
      <c r="A18" s="387"/>
      <c r="B18" s="371"/>
      <c r="C18" s="388" t="s">
        <v>687</v>
      </c>
      <c r="D18" s="389" t="s">
        <v>180</v>
      </c>
      <c r="E18" s="390" t="s">
        <v>156</v>
      </c>
      <c r="F18" s="391">
        <v>0.4</v>
      </c>
      <c r="G18" s="392">
        <f>O6</f>
        <v>640</v>
      </c>
      <c r="H18" s="393">
        <f t="shared" si="2"/>
        <v>256</v>
      </c>
      <c r="I18" s="394"/>
      <c r="J18" s="394"/>
      <c r="K18" s="394"/>
      <c r="L18" s="394"/>
      <c r="M18" s="395"/>
      <c r="N18" s="394">
        <f t="shared" si="0"/>
        <v>7.68</v>
      </c>
      <c r="O18" s="396">
        <f t="shared" si="1"/>
        <v>263.68</v>
      </c>
      <c r="P18" s="390"/>
    </row>
    <row r="19" spans="1:16" ht="13.5">
      <c r="A19" s="387"/>
      <c r="B19" s="371"/>
      <c r="C19" s="388" t="s">
        <v>688</v>
      </c>
      <c r="D19" s="389" t="s">
        <v>180</v>
      </c>
      <c r="E19" s="390" t="s">
        <v>156</v>
      </c>
      <c r="F19" s="391">
        <v>1.5</v>
      </c>
      <c r="G19" s="392">
        <f>O6</f>
        <v>640</v>
      </c>
      <c r="H19" s="393">
        <f t="shared" si="2"/>
        <v>960</v>
      </c>
      <c r="I19" s="394"/>
      <c r="J19" s="394"/>
      <c r="K19" s="394"/>
      <c r="L19" s="394"/>
      <c r="M19" s="395"/>
      <c r="N19" s="394">
        <f t="shared" si="0"/>
        <v>28.799999999999997</v>
      </c>
      <c r="O19" s="396">
        <f t="shared" si="1"/>
        <v>988.8</v>
      </c>
      <c r="P19" s="390"/>
    </row>
    <row r="20" spans="1:16" ht="13.5">
      <c r="A20" s="387"/>
      <c r="B20" s="371"/>
      <c r="C20" s="388" t="s">
        <v>689</v>
      </c>
      <c r="D20" s="389" t="s">
        <v>180</v>
      </c>
      <c r="E20" s="390" t="s">
        <v>156</v>
      </c>
      <c r="F20" s="391">
        <v>3</v>
      </c>
      <c r="G20" s="392">
        <f>O6</f>
        <v>640</v>
      </c>
      <c r="H20" s="393">
        <f t="shared" si="2"/>
        <v>1920</v>
      </c>
      <c r="I20" s="394"/>
      <c r="J20" s="394"/>
      <c r="K20" s="394"/>
      <c r="L20" s="394"/>
      <c r="M20" s="395"/>
      <c r="N20" s="394">
        <f t="shared" si="0"/>
        <v>57.599999999999994</v>
      </c>
      <c r="O20" s="396">
        <f t="shared" si="1"/>
        <v>1977.6</v>
      </c>
      <c r="P20" s="390"/>
    </row>
    <row r="21" spans="1:16" ht="13.5">
      <c r="A21" s="387"/>
      <c r="B21" s="371"/>
      <c r="C21" s="388" t="s">
        <v>690</v>
      </c>
      <c r="D21" s="389" t="s">
        <v>180</v>
      </c>
      <c r="E21" s="390" t="s">
        <v>156</v>
      </c>
      <c r="F21" s="391">
        <v>10</v>
      </c>
      <c r="G21" s="392">
        <f>O6</f>
        <v>640</v>
      </c>
      <c r="H21" s="393">
        <f t="shared" si="2"/>
        <v>6400</v>
      </c>
      <c r="I21" s="394"/>
      <c r="J21" s="394"/>
      <c r="K21" s="394"/>
      <c r="L21" s="394"/>
      <c r="M21" s="395"/>
      <c r="N21" s="394">
        <f t="shared" si="0"/>
        <v>192</v>
      </c>
      <c r="O21" s="396">
        <f t="shared" si="1"/>
        <v>6592</v>
      </c>
      <c r="P21" s="390"/>
    </row>
    <row r="22" spans="1:16" ht="13.5">
      <c r="A22" s="387"/>
      <c r="B22" s="371"/>
      <c r="C22" s="388" t="s">
        <v>691</v>
      </c>
      <c r="D22" s="389" t="s">
        <v>180</v>
      </c>
      <c r="E22" s="390" t="s">
        <v>156</v>
      </c>
      <c r="F22" s="391"/>
      <c r="G22" s="392">
        <f>O6</f>
        <v>640</v>
      </c>
      <c r="H22" s="393">
        <f t="shared" si="2"/>
        <v>0</v>
      </c>
      <c r="I22" s="394"/>
      <c r="J22" s="394"/>
      <c r="K22" s="394"/>
      <c r="L22" s="394"/>
      <c r="M22" s="395"/>
      <c r="N22" s="394"/>
      <c r="O22" s="396"/>
      <c r="P22" s="390"/>
    </row>
    <row r="23" spans="1:16" ht="13.5">
      <c r="A23" s="387">
        <v>3</v>
      </c>
      <c r="B23" s="371">
        <v>4</v>
      </c>
      <c r="C23" s="388" t="s">
        <v>624</v>
      </c>
      <c r="D23" s="389" t="s">
        <v>79</v>
      </c>
      <c r="E23" s="390" t="s">
        <v>156</v>
      </c>
      <c r="F23" s="391">
        <v>0.8</v>
      </c>
      <c r="G23" s="392">
        <f>O6</f>
        <v>640</v>
      </c>
      <c r="H23" s="393">
        <f t="shared" si="2"/>
        <v>512</v>
      </c>
      <c r="I23" s="394"/>
      <c r="J23" s="394"/>
      <c r="K23" s="394"/>
      <c r="L23" s="394"/>
      <c r="M23" s="395"/>
      <c r="N23" s="394">
        <f t="shared" si="0"/>
        <v>15.36</v>
      </c>
      <c r="O23" s="396">
        <f t="shared" si="1"/>
        <v>527.36</v>
      </c>
      <c r="P23" s="390"/>
    </row>
    <row r="24" spans="1:16" ht="13.5">
      <c r="A24" s="387">
        <v>4</v>
      </c>
      <c r="B24" s="371">
        <v>5</v>
      </c>
      <c r="C24" s="388" t="s">
        <v>625</v>
      </c>
      <c r="D24" s="389"/>
      <c r="E24" s="390"/>
      <c r="F24" s="391"/>
      <c r="G24" s="392"/>
      <c r="H24" s="393"/>
      <c r="I24" s="394"/>
      <c r="J24" s="394"/>
      <c r="K24" s="394"/>
      <c r="L24" s="394"/>
      <c r="M24" s="395"/>
      <c r="N24" s="394"/>
      <c r="O24" s="396"/>
      <c r="P24" s="390"/>
    </row>
    <row r="25" spans="1:16" ht="13.5">
      <c r="A25" s="387"/>
      <c r="B25" s="371"/>
      <c r="C25" s="388" t="s">
        <v>692</v>
      </c>
      <c r="D25" s="389" t="s">
        <v>79</v>
      </c>
      <c r="E25" s="390" t="s">
        <v>156</v>
      </c>
      <c r="F25" s="391">
        <v>0.5</v>
      </c>
      <c r="G25" s="392">
        <f>O6</f>
        <v>640</v>
      </c>
      <c r="H25" s="393">
        <f t="shared" si="2"/>
        <v>320</v>
      </c>
      <c r="I25" s="394"/>
      <c r="J25" s="394"/>
      <c r="K25" s="394"/>
      <c r="L25" s="394"/>
      <c r="M25" s="395"/>
      <c r="N25" s="394">
        <f t="shared" si="0"/>
        <v>9.6</v>
      </c>
      <c r="O25" s="396">
        <f t="shared" si="1"/>
        <v>329.6</v>
      </c>
      <c r="P25" s="390"/>
    </row>
    <row r="26" spans="1:16" ht="13.5">
      <c r="A26" s="387"/>
      <c r="B26" s="371"/>
      <c r="C26" s="388" t="s">
        <v>693</v>
      </c>
      <c r="D26" s="389" t="s">
        <v>79</v>
      </c>
      <c r="E26" s="390" t="s">
        <v>156</v>
      </c>
      <c r="F26" s="391">
        <v>0.6</v>
      </c>
      <c r="G26" s="392">
        <f>O6</f>
        <v>640</v>
      </c>
      <c r="H26" s="393">
        <f t="shared" si="2"/>
        <v>384</v>
      </c>
      <c r="I26" s="394"/>
      <c r="J26" s="394"/>
      <c r="K26" s="394"/>
      <c r="L26" s="394"/>
      <c r="M26" s="395"/>
      <c r="N26" s="394">
        <f t="shared" si="0"/>
        <v>11.52</v>
      </c>
      <c r="O26" s="396">
        <f t="shared" si="1"/>
        <v>395.52</v>
      </c>
      <c r="P26" s="211"/>
    </row>
    <row r="27" spans="1:16" ht="13.5">
      <c r="A27" s="387"/>
      <c r="B27" s="371"/>
      <c r="C27" s="388" t="s">
        <v>694</v>
      </c>
      <c r="D27" s="389" t="s">
        <v>79</v>
      </c>
      <c r="E27" s="390" t="s">
        <v>156</v>
      </c>
      <c r="F27" s="391">
        <v>2</v>
      </c>
      <c r="G27" s="392">
        <f>O6</f>
        <v>640</v>
      </c>
      <c r="H27" s="393">
        <f t="shared" si="2"/>
        <v>1280</v>
      </c>
      <c r="I27" s="394"/>
      <c r="J27" s="394"/>
      <c r="K27" s="394"/>
      <c r="L27" s="394"/>
      <c r="M27" s="395"/>
      <c r="N27" s="394">
        <f t="shared" si="0"/>
        <v>38.4</v>
      </c>
      <c r="O27" s="396">
        <f t="shared" si="1"/>
        <v>1318.4</v>
      </c>
      <c r="P27" s="390"/>
    </row>
    <row r="28" spans="1:16" ht="13.5">
      <c r="A28" s="387"/>
      <c r="B28" s="371"/>
      <c r="C28" s="388" t="s">
        <v>63</v>
      </c>
      <c r="D28" s="389" t="s">
        <v>79</v>
      </c>
      <c r="E28" s="390" t="s">
        <v>156</v>
      </c>
      <c r="F28" s="391">
        <v>4</v>
      </c>
      <c r="G28" s="392">
        <f>O6</f>
        <v>640</v>
      </c>
      <c r="H28" s="393">
        <f>F28*G28</f>
        <v>2560</v>
      </c>
      <c r="I28" s="394"/>
      <c r="J28" s="394"/>
      <c r="K28" s="394"/>
      <c r="L28" s="394"/>
      <c r="M28" s="395"/>
      <c r="N28" s="394">
        <f t="shared" si="0"/>
        <v>76.8</v>
      </c>
      <c r="O28" s="396">
        <f t="shared" si="1"/>
        <v>2636.8</v>
      </c>
      <c r="P28" s="390"/>
    </row>
    <row r="29" spans="1:16" ht="13.5">
      <c r="A29" s="387"/>
      <c r="B29" s="371"/>
      <c r="C29" s="388" t="s">
        <v>64</v>
      </c>
      <c r="D29" s="389" t="s">
        <v>79</v>
      </c>
      <c r="E29" s="390" t="s">
        <v>156</v>
      </c>
      <c r="F29" s="391">
        <v>2</v>
      </c>
      <c r="G29" s="392">
        <v>0</v>
      </c>
      <c r="H29" s="393">
        <f>F29*G29</f>
        <v>0</v>
      </c>
      <c r="I29" s="394"/>
      <c r="J29" s="394"/>
      <c r="K29" s="394"/>
      <c r="L29" s="394"/>
      <c r="M29" s="395"/>
      <c r="N29" s="394"/>
      <c r="O29" s="396"/>
      <c r="P29" s="390"/>
    </row>
    <row r="30" spans="1:16" ht="13.5">
      <c r="A30" s="387"/>
      <c r="B30" s="371"/>
      <c r="C30" s="388"/>
      <c r="D30" s="389"/>
      <c r="E30" s="390" t="s">
        <v>422</v>
      </c>
      <c r="F30" s="391">
        <v>0.05</v>
      </c>
      <c r="G30" s="392">
        <v>0</v>
      </c>
      <c r="H30" s="393">
        <f>F30*G30</f>
        <v>0</v>
      </c>
      <c r="I30" s="394"/>
      <c r="J30" s="394"/>
      <c r="K30" s="394"/>
      <c r="L30" s="394"/>
      <c r="M30" s="395"/>
      <c r="N30" s="394"/>
      <c r="O30" s="396"/>
      <c r="P30" s="390"/>
    </row>
    <row r="31" spans="1:16" ht="13.5">
      <c r="A31" s="387"/>
      <c r="B31" s="371"/>
      <c r="C31" s="388"/>
      <c r="D31" s="389"/>
      <c r="E31" s="390"/>
      <c r="F31" s="391"/>
      <c r="G31" s="392"/>
      <c r="H31" s="393">
        <f>SUM(H29:H30)</f>
        <v>0</v>
      </c>
      <c r="I31" s="394"/>
      <c r="J31" s="394"/>
      <c r="K31" s="394"/>
      <c r="L31" s="394"/>
      <c r="M31" s="395"/>
      <c r="N31" s="394">
        <f>H31*0.03</f>
        <v>0</v>
      </c>
      <c r="O31" s="396">
        <f>H31+N31</f>
        <v>0</v>
      </c>
      <c r="P31" s="390"/>
    </row>
    <row r="32" spans="1:16" ht="13.5">
      <c r="A32" s="387"/>
      <c r="B32" s="371"/>
      <c r="C32" s="388" t="s">
        <v>696</v>
      </c>
      <c r="D32" s="389" t="s">
        <v>79</v>
      </c>
      <c r="E32" s="390" t="s">
        <v>156</v>
      </c>
      <c r="F32" s="391">
        <v>17</v>
      </c>
      <c r="G32" s="392">
        <f>O6</f>
        <v>640</v>
      </c>
      <c r="H32" s="393">
        <f t="shared" si="2"/>
        <v>10880</v>
      </c>
      <c r="I32" s="394"/>
      <c r="J32" s="394"/>
      <c r="K32" s="394"/>
      <c r="L32" s="394"/>
      <c r="M32" s="395"/>
      <c r="N32" s="394">
        <f>H32*0.03</f>
        <v>326.39999999999998</v>
      </c>
      <c r="O32" s="396">
        <f>H32+N32</f>
        <v>11206.4</v>
      </c>
      <c r="P32" s="390"/>
    </row>
    <row r="33" spans="1:16" ht="13.5">
      <c r="A33" s="387"/>
      <c r="B33" s="371"/>
      <c r="C33" s="388" t="s">
        <v>697</v>
      </c>
      <c r="D33" s="389" t="s">
        <v>79</v>
      </c>
      <c r="E33" s="390" t="s">
        <v>156</v>
      </c>
      <c r="F33" s="391">
        <v>1</v>
      </c>
      <c r="G33" s="392">
        <f>O6</f>
        <v>640</v>
      </c>
      <c r="H33" s="393">
        <f>F33*G33</f>
        <v>640</v>
      </c>
      <c r="I33" s="394"/>
      <c r="J33" s="394"/>
      <c r="K33" s="397"/>
      <c r="L33" s="398"/>
      <c r="M33" s="395"/>
      <c r="N33" s="394">
        <f>H33*0.03</f>
        <v>19.2</v>
      </c>
      <c r="O33" s="396">
        <f>H33+N33</f>
        <v>659.2</v>
      </c>
      <c r="P33" s="390"/>
    </row>
    <row r="34" spans="1:16" ht="40.5">
      <c r="A34" s="387">
        <v>5</v>
      </c>
      <c r="B34" s="371">
        <v>6</v>
      </c>
      <c r="C34" s="388" t="s">
        <v>960</v>
      </c>
      <c r="D34" s="389"/>
      <c r="E34" s="390"/>
      <c r="F34" s="391"/>
      <c r="G34" s="392"/>
      <c r="H34" s="393"/>
      <c r="I34" s="394"/>
      <c r="J34" s="394"/>
      <c r="K34" s="397"/>
      <c r="L34" s="398"/>
      <c r="M34" s="395"/>
      <c r="N34" s="394"/>
      <c r="O34" s="396"/>
      <c r="P34" s="390"/>
    </row>
    <row r="35" spans="1:16" ht="13.5">
      <c r="A35" s="387"/>
      <c r="B35" s="371" t="s">
        <v>368</v>
      </c>
      <c r="C35" s="388" t="s">
        <v>961</v>
      </c>
      <c r="D35" s="389" t="s">
        <v>79</v>
      </c>
      <c r="E35" s="390" t="s">
        <v>156</v>
      </c>
      <c r="F35" s="391">
        <v>0.5</v>
      </c>
      <c r="G35" s="392">
        <f>O6</f>
        <v>640</v>
      </c>
      <c r="H35" s="393">
        <f>F35*G35</f>
        <v>320</v>
      </c>
      <c r="I35" s="394"/>
      <c r="J35" s="394"/>
      <c r="K35" s="394"/>
      <c r="L35" s="394"/>
      <c r="M35" s="395"/>
      <c r="N35" s="394">
        <f t="shared" ref="N35:N44" si="3">H35*0.03</f>
        <v>9.6</v>
      </c>
      <c r="O35" s="396">
        <f t="shared" ref="O35:O44" si="4">H35+N35</f>
        <v>329.6</v>
      </c>
      <c r="P35" s="390"/>
    </row>
    <row r="36" spans="1:16" ht="13.5">
      <c r="A36" s="387"/>
      <c r="B36" s="371" t="s">
        <v>157</v>
      </c>
      <c r="C36" s="388" t="s">
        <v>962</v>
      </c>
      <c r="D36" s="389" t="s">
        <v>79</v>
      </c>
      <c r="E36" s="390" t="s">
        <v>156</v>
      </c>
      <c r="F36" s="391">
        <v>1.5</v>
      </c>
      <c r="G36" s="392">
        <f>O6</f>
        <v>640</v>
      </c>
      <c r="H36" s="393">
        <f>F36*G36</f>
        <v>960</v>
      </c>
      <c r="I36" s="394"/>
      <c r="J36" s="394"/>
      <c r="K36" s="397"/>
      <c r="L36" s="398"/>
      <c r="M36" s="395"/>
      <c r="N36" s="394">
        <f t="shared" si="3"/>
        <v>28.799999999999997</v>
      </c>
      <c r="O36" s="396">
        <f t="shared" si="4"/>
        <v>988.8</v>
      </c>
      <c r="P36" s="390"/>
    </row>
    <row r="37" spans="1:16" ht="13.5">
      <c r="A37" s="387">
        <v>5</v>
      </c>
      <c r="B37" s="371">
        <v>9</v>
      </c>
      <c r="C37" s="388" t="s">
        <v>626</v>
      </c>
      <c r="D37" s="389"/>
      <c r="E37" s="390"/>
      <c r="F37" s="391"/>
      <c r="G37" s="392"/>
      <c r="H37" s="393"/>
      <c r="I37" s="394"/>
      <c r="J37" s="394"/>
      <c r="K37" s="394"/>
      <c r="L37" s="394"/>
      <c r="M37" s="395"/>
      <c r="N37" s="394">
        <f t="shared" si="3"/>
        <v>0</v>
      </c>
      <c r="O37" s="396">
        <f t="shared" si="4"/>
        <v>0</v>
      </c>
      <c r="P37" s="390"/>
    </row>
    <row r="38" spans="1:16" ht="13.5">
      <c r="A38" s="387"/>
      <c r="B38" s="371"/>
      <c r="C38" s="388" t="s">
        <v>698</v>
      </c>
      <c r="D38" s="389" t="s">
        <v>79</v>
      </c>
      <c r="E38" s="390" t="s">
        <v>156</v>
      </c>
      <c r="F38" s="391">
        <v>1</v>
      </c>
      <c r="G38" s="392">
        <f>O6</f>
        <v>640</v>
      </c>
      <c r="H38" s="393">
        <f t="shared" ref="H38:H44" si="5">F38*G38</f>
        <v>640</v>
      </c>
      <c r="I38" s="394"/>
      <c r="J38" s="394"/>
      <c r="K38" s="394"/>
      <c r="L38" s="394"/>
      <c r="M38" s="395"/>
      <c r="N38" s="394">
        <f t="shared" si="3"/>
        <v>19.2</v>
      </c>
      <c r="O38" s="396">
        <f t="shared" si="4"/>
        <v>659.2</v>
      </c>
      <c r="P38" s="390"/>
    </row>
    <row r="39" spans="1:16" ht="13.5">
      <c r="A39" s="387"/>
      <c r="B39" s="371"/>
      <c r="C39" s="388" t="s">
        <v>699</v>
      </c>
      <c r="D39" s="389" t="s">
        <v>79</v>
      </c>
      <c r="E39" s="390" t="s">
        <v>156</v>
      </c>
      <c r="F39" s="391">
        <v>2</v>
      </c>
      <c r="G39" s="392">
        <f>O6</f>
        <v>640</v>
      </c>
      <c r="H39" s="393">
        <f t="shared" si="5"/>
        <v>1280</v>
      </c>
      <c r="I39" s="394"/>
      <c r="J39" s="394"/>
      <c r="K39" s="394"/>
      <c r="L39" s="394"/>
      <c r="M39" s="395"/>
      <c r="N39" s="394">
        <f t="shared" si="3"/>
        <v>38.4</v>
      </c>
      <c r="O39" s="396">
        <f t="shared" si="4"/>
        <v>1318.4</v>
      </c>
      <c r="P39" s="390"/>
    </row>
    <row r="40" spans="1:16" ht="13.5">
      <c r="A40" s="387"/>
      <c r="B40" s="371"/>
      <c r="C40" s="388" t="s">
        <v>700</v>
      </c>
      <c r="D40" s="389" t="s">
        <v>79</v>
      </c>
      <c r="E40" s="390" t="s">
        <v>156</v>
      </c>
      <c r="F40" s="391">
        <v>4</v>
      </c>
      <c r="G40" s="392">
        <f>O6</f>
        <v>640</v>
      </c>
      <c r="H40" s="393">
        <f t="shared" si="5"/>
        <v>2560</v>
      </c>
      <c r="I40" s="394"/>
      <c r="J40" s="394"/>
      <c r="K40" s="394"/>
      <c r="L40" s="394"/>
      <c r="M40" s="395"/>
      <c r="N40" s="394">
        <f t="shared" si="3"/>
        <v>76.8</v>
      </c>
      <c r="O40" s="396">
        <f t="shared" si="4"/>
        <v>2636.8</v>
      </c>
      <c r="P40" s="390"/>
    </row>
    <row r="41" spans="1:16" ht="13.5">
      <c r="A41" s="387"/>
      <c r="B41" s="371"/>
      <c r="C41" s="388" t="s">
        <v>701</v>
      </c>
      <c r="D41" s="389" t="s">
        <v>79</v>
      </c>
      <c r="E41" s="390" t="s">
        <v>156</v>
      </c>
      <c r="F41" s="391">
        <v>6</v>
      </c>
      <c r="G41" s="392">
        <f>O6</f>
        <v>640</v>
      </c>
      <c r="H41" s="393">
        <f t="shared" si="5"/>
        <v>3840</v>
      </c>
      <c r="I41" s="394"/>
      <c r="J41" s="394"/>
      <c r="K41" s="394"/>
      <c r="L41" s="394"/>
      <c r="M41" s="395"/>
      <c r="N41" s="394">
        <f t="shared" si="3"/>
        <v>115.19999999999999</v>
      </c>
      <c r="O41" s="396">
        <f t="shared" si="4"/>
        <v>3955.2</v>
      </c>
      <c r="P41" s="390"/>
    </row>
    <row r="42" spans="1:16" ht="13.5">
      <c r="A42" s="387"/>
      <c r="B42" s="371"/>
      <c r="C42" s="388" t="s">
        <v>702</v>
      </c>
      <c r="D42" s="389" t="s">
        <v>79</v>
      </c>
      <c r="E42" s="390" t="s">
        <v>156</v>
      </c>
      <c r="F42" s="391">
        <v>30</v>
      </c>
      <c r="G42" s="392">
        <f>O6</f>
        <v>640</v>
      </c>
      <c r="H42" s="393">
        <f t="shared" si="5"/>
        <v>19200</v>
      </c>
      <c r="I42" s="394"/>
      <c r="J42" s="394"/>
      <c r="K42" s="394"/>
      <c r="L42" s="394"/>
      <c r="M42" s="395"/>
      <c r="N42" s="394">
        <f t="shared" si="3"/>
        <v>576</v>
      </c>
      <c r="O42" s="396">
        <f t="shared" si="4"/>
        <v>19776</v>
      </c>
      <c r="P42" s="390"/>
    </row>
    <row r="43" spans="1:16" ht="23.25" customHeight="1">
      <c r="A43" s="387"/>
      <c r="B43" s="371"/>
      <c r="C43" s="388" t="s">
        <v>703</v>
      </c>
      <c r="D43" s="389" t="s">
        <v>83</v>
      </c>
      <c r="E43" s="390" t="s">
        <v>156</v>
      </c>
      <c r="F43" s="391">
        <v>0.5</v>
      </c>
      <c r="G43" s="392">
        <f>O6</f>
        <v>640</v>
      </c>
      <c r="H43" s="393">
        <f t="shared" si="5"/>
        <v>320</v>
      </c>
      <c r="I43" s="394"/>
      <c r="J43" s="394"/>
      <c r="K43" s="397"/>
      <c r="L43" s="398"/>
      <c r="M43" s="395"/>
      <c r="N43" s="394">
        <f t="shared" si="3"/>
        <v>9.6</v>
      </c>
      <c r="O43" s="396">
        <f t="shared" si="4"/>
        <v>329.6</v>
      </c>
      <c r="P43" s="390"/>
    </row>
    <row r="44" spans="1:16" ht="13.5">
      <c r="A44" s="387"/>
      <c r="B44" s="371"/>
      <c r="C44" s="388" t="s">
        <v>704</v>
      </c>
      <c r="D44" s="389" t="s">
        <v>79</v>
      </c>
      <c r="E44" s="390" t="str">
        <f>E43</f>
        <v>Unskl.</v>
      </c>
      <c r="F44" s="391">
        <v>3</v>
      </c>
      <c r="G44" s="392">
        <f>O6</f>
        <v>640</v>
      </c>
      <c r="H44" s="393">
        <f t="shared" si="5"/>
        <v>1920</v>
      </c>
      <c r="I44" s="394"/>
      <c r="J44" s="394"/>
      <c r="K44" s="397"/>
      <c r="L44" s="398"/>
      <c r="M44" s="395"/>
      <c r="N44" s="394">
        <f t="shared" si="3"/>
        <v>57.599999999999994</v>
      </c>
      <c r="O44" s="396">
        <f t="shared" si="4"/>
        <v>1977.6</v>
      </c>
      <c r="P44" s="390"/>
    </row>
    <row r="45" spans="1:16" ht="40.5">
      <c r="A45" s="387">
        <v>6</v>
      </c>
      <c r="B45" s="371">
        <v>10</v>
      </c>
      <c r="C45" s="388" t="s">
        <v>1121</v>
      </c>
      <c r="D45" s="389"/>
      <c r="E45" s="390"/>
      <c r="F45" s="391"/>
      <c r="G45" s="392"/>
      <c r="H45" s="393"/>
      <c r="I45" s="394"/>
      <c r="J45" s="394"/>
      <c r="K45" s="397"/>
      <c r="L45" s="398"/>
      <c r="M45" s="395"/>
      <c r="N45" s="394"/>
      <c r="O45" s="396"/>
      <c r="P45" s="390"/>
    </row>
    <row r="46" spans="1:16" ht="13.5">
      <c r="A46" s="387"/>
      <c r="B46" s="371"/>
      <c r="C46" s="399" t="s">
        <v>963</v>
      </c>
      <c r="D46" s="389"/>
      <c r="E46" s="390"/>
      <c r="F46" s="391"/>
      <c r="G46" s="392"/>
      <c r="H46" s="393"/>
      <c r="I46" s="394"/>
      <c r="J46" s="394"/>
      <c r="K46" s="397"/>
      <c r="L46" s="398"/>
      <c r="M46" s="395"/>
      <c r="N46" s="394"/>
      <c r="O46" s="396"/>
      <c r="P46" s="390"/>
    </row>
    <row r="47" spans="1:16" ht="13.5">
      <c r="A47" s="387"/>
      <c r="B47" s="371"/>
      <c r="C47" s="399" t="s">
        <v>964</v>
      </c>
      <c r="D47" s="389"/>
      <c r="E47" s="390"/>
      <c r="F47" s="391"/>
      <c r="G47" s="392"/>
      <c r="H47" s="393"/>
      <c r="I47" s="394"/>
      <c r="J47" s="394"/>
      <c r="K47" s="397"/>
      <c r="L47" s="398"/>
      <c r="M47" s="395"/>
      <c r="N47" s="394"/>
      <c r="O47" s="396"/>
      <c r="P47" s="390"/>
    </row>
    <row r="48" spans="1:16" ht="13.5">
      <c r="A48" s="387"/>
      <c r="B48" s="371"/>
      <c r="C48" s="399" t="s">
        <v>965</v>
      </c>
      <c r="D48" s="389" t="s">
        <v>79</v>
      </c>
      <c r="E48" s="390" t="s">
        <v>156</v>
      </c>
      <c r="F48" s="391">
        <v>0.25</v>
      </c>
      <c r="G48" s="392">
        <f>O6</f>
        <v>640</v>
      </c>
      <c r="H48" s="393">
        <f>F48*G48</f>
        <v>160</v>
      </c>
      <c r="I48" s="394"/>
      <c r="J48" s="394"/>
      <c r="K48" s="394"/>
      <c r="L48" s="394"/>
      <c r="M48" s="395"/>
      <c r="N48" s="394">
        <f>H48*0.03</f>
        <v>4.8</v>
      </c>
      <c r="O48" s="396">
        <f>H48+N48</f>
        <v>164.8</v>
      </c>
      <c r="P48" s="390"/>
    </row>
    <row r="49" spans="1:16" ht="40.5">
      <c r="A49" s="387">
        <v>7</v>
      </c>
      <c r="B49" s="371">
        <v>11</v>
      </c>
      <c r="C49" s="388" t="s">
        <v>966</v>
      </c>
      <c r="D49" s="389" t="s">
        <v>79</v>
      </c>
      <c r="E49" s="390" t="s">
        <v>156</v>
      </c>
      <c r="F49" s="391">
        <v>0.5</v>
      </c>
      <c r="G49" s="392">
        <f>O6</f>
        <v>640</v>
      </c>
      <c r="H49" s="393">
        <f>F49*G49</f>
        <v>320</v>
      </c>
      <c r="I49" s="394"/>
      <c r="J49" s="394"/>
      <c r="K49" s="394"/>
      <c r="L49" s="394"/>
      <c r="M49" s="395"/>
      <c r="N49" s="394">
        <f>H49*0.03</f>
        <v>9.6</v>
      </c>
      <c r="O49" s="396">
        <f>H49+N49</f>
        <v>329.6</v>
      </c>
      <c r="P49" s="390"/>
    </row>
    <row r="50" spans="1:16" ht="13.5">
      <c r="A50" s="387"/>
      <c r="B50" s="371"/>
      <c r="C50" s="388"/>
      <c r="D50" s="389"/>
      <c r="E50" s="390"/>
      <c r="F50" s="391"/>
      <c r="G50" s="392"/>
      <c r="H50" s="393"/>
      <c r="I50" s="394"/>
      <c r="J50" s="394"/>
      <c r="K50" s="397"/>
      <c r="L50" s="398"/>
      <c r="M50" s="395"/>
      <c r="N50" s="394"/>
      <c r="O50" s="396"/>
      <c r="P50" s="390"/>
    </row>
    <row r="51" spans="1:16" ht="27">
      <c r="A51" s="387">
        <v>8</v>
      </c>
      <c r="B51" s="371">
        <v>12</v>
      </c>
      <c r="C51" s="388" t="s">
        <v>55</v>
      </c>
      <c r="D51" s="389"/>
      <c r="E51" s="390"/>
      <c r="F51" s="391"/>
      <c r="G51" s="392"/>
      <c r="H51" s="393"/>
      <c r="I51" s="394"/>
      <c r="J51" s="394"/>
      <c r="K51" s="397"/>
      <c r="L51" s="398"/>
      <c r="M51" s="395"/>
      <c r="N51" s="394"/>
      <c r="O51" s="396"/>
      <c r="P51" s="390"/>
    </row>
    <row r="52" spans="1:16" ht="27">
      <c r="A52" s="387"/>
      <c r="B52" s="371" t="s">
        <v>368</v>
      </c>
      <c r="C52" s="388" t="s">
        <v>967</v>
      </c>
      <c r="D52" s="389" t="s">
        <v>79</v>
      </c>
      <c r="E52" s="390" t="s">
        <v>156</v>
      </c>
      <c r="F52" s="391">
        <v>0.8</v>
      </c>
      <c r="G52" s="392">
        <f>O6</f>
        <v>640</v>
      </c>
      <c r="H52" s="393">
        <f>F52*G52</f>
        <v>512</v>
      </c>
      <c r="I52" s="394"/>
      <c r="J52" s="394"/>
      <c r="K52" s="394"/>
      <c r="L52" s="394"/>
      <c r="M52" s="395"/>
      <c r="N52" s="394">
        <f>H52*0.03</f>
        <v>15.36</v>
      </c>
      <c r="O52" s="396">
        <f>H52+N52</f>
        <v>527.36</v>
      </c>
      <c r="P52" s="390"/>
    </row>
    <row r="53" spans="1:16" ht="13.5">
      <c r="A53" s="387"/>
      <c r="B53" s="371" t="s">
        <v>157</v>
      </c>
      <c r="C53" s="388" t="s">
        <v>968</v>
      </c>
      <c r="D53" s="389" t="s">
        <v>79</v>
      </c>
      <c r="E53" s="390" t="s">
        <v>156</v>
      </c>
      <c r="F53" s="391">
        <v>0.8</v>
      </c>
      <c r="G53" s="392">
        <f>O6</f>
        <v>640</v>
      </c>
      <c r="H53" s="393">
        <f>F53*G53</f>
        <v>512</v>
      </c>
      <c r="I53" s="394"/>
      <c r="J53" s="394"/>
      <c r="K53" s="394"/>
      <c r="L53" s="394"/>
      <c r="M53" s="395"/>
      <c r="N53" s="394">
        <f>H53*0.03</f>
        <v>15.36</v>
      </c>
      <c r="O53" s="396">
        <f>H53+N53</f>
        <v>527.36</v>
      </c>
      <c r="P53" s="390"/>
    </row>
    <row r="54" spans="1:16" ht="40.5">
      <c r="A54" s="387"/>
      <c r="B54" s="371" t="s">
        <v>969</v>
      </c>
      <c r="C54" s="388" t="s">
        <v>970</v>
      </c>
      <c r="D54" s="389"/>
      <c r="E54" s="390"/>
      <c r="F54" s="391"/>
      <c r="G54" s="392"/>
      <c r="H54" s="393"/>
      <c r="I54" s="394"/>
      <c r="J54" s="394"/>
      <c r="K54" s="397"/>
      <c r="L54" s="398"/>
      <c r="M54" s="395"/>
      <c r="N54" s="394"/>
      <c r="O54" s="396"/>
      <c r="P54" s="390"/>
    </row>
    <row r="55" spans="1:16" ht="15" customHeight="1">
      <c r="A55" s="387"/>
      <c r="B55" s="371"/>
      <c r="C55" s="388" t="s">
        <v>971</v>
      </c>
      <c r="D55" s="389" t="s">
        <v>79</v>
      </c>
      <c r="E55" s="390" t="s">
        <v>156</v>
      </c>
      <c r="F55" s="391">
        <v>0.04</v>
      </c>
      <c r="G55" s="392">
        <f>O6</f>
        <v>640</v>
      </c>
      <c r="H55" s="393">
        <f>F55*G55</f>
        <v>25.6</v>
      </c>
      <c r="I55" s="394"/>
      <c r="J55" s="394"/>
      <c r="K55" s="394"/>
      <c r="L55" s="394"/>
      <c r="M55" s="395"/>
      <c r="N55" s="394">
        <f>H55*0.03</f>
        <v>0.76800000000000002</v>
      </c>
      <c r="O55" s="396">
        <f>H55+N55</f>
        <v>26.368000000000002</v>
      </c>
      <c r="P55" s="390"/>
    </row>
    <row r="56" spans="1:16" ht="27">
      <c r="A56" s="387">
        <v>9</v>
      </c>
      <c r="B56" s="371">
        <v>14</v>
      </c>
      <c r="C56" s="388" t="s">
        <v>711</v>
      </c>
      <c r="D56" s="389"/>
      <c r="E56" s="390"/>
      <c r="F56" s="391"/>
      <c r="G56" s="392"/>
      <c r="H56" s="393"/>
      <c r="I56" s="394"/>
      <c r="J56" s="394"/>
      <c r="K56" s="397"/>
      <c r="L56" s="398"/>
      <c r="M56" s="395"/>
      <c r="N56" s="394"/>
      <c r="O56" s="396"/>
      <c r="P56" s="390"/>
    </row>
    <row r="57" spans="1:16" ht="13.5">
      <c r="A57" s="387"/>
      <c r="B57" s="371"/>
      <c r="C57" s="388" t="s">
        <v>692</v>
      </c>
      <c r="D57" s="389" t="s">
        <v>79</v>
      </c>
      <c r="E57" s="390" t="s">
        <v>156</v>
      </c>
      <c r="F57" s="391">
        <v>0.5</v>
      </c>
      <c r="G57" s="392">
        <f>O6</f>
        <v>640</v>
      </c>
      <c r="H57" s="393">
        <f t="shared" ref="H57:H62" si="6">F57*G57</f>
        <v>320</v>
      </c>
      <c r="I57" s="394"/>
      <c r="J57" s="394"/>
      <c r="K57" s="394"/>
      <c r="L57" s="394"/>
      <c r="M57" s="395"/>
      <c r="N57" s="394">
        <f t="shared" ref="N57:N62" si="7">H57*0.03</f>
        <v>9.6</v>
      </c>
      <c r="O57" s="396">
        <f t="shared" ref="O57:O62" si="8">H57+N57</f>
        <v>329.6</v>
      </c>
      <c r="P57" s="390"/>
    </row>
    <row r="58" spans="1:16" ht="13.5">
      <c r="A58" s="387"/>
      <c r="B58" s="371"/>
      <c r="C58" s="388" t="s">
        <v>693</v>
      </c>
      <c r="D58" s="389" t="s">
        <v>79</v>
      </c>
      <c r="E58" s="390" t="s">
        <v>156</v>
      </c>
      <c r="F58" s="391">
        <v>0.6</v>
      </c>
      <c r="G58" s="392">
        <f>O6</f>
        <v>640</v>
      </c>
      <c r="H58" s="393">
        <f t="shared" si="6"/>
        <v>384</v>
      </c>
      <c r="I58" s="394"/>
      <c r="J58" s="394"/>
      <c r="K58" s="394"/>
      <c r="L58" s="394"/>
      <c r="M58" s="395"/>
      <c r="N58" s="394">
        <f t="shared" si="7"/>
        <v>11.52</v>
      </c>
      <c r="O58" s="396">
        <f t="shared" si="8"/>
        <v>395.52</v>
      </c>
      <c r="P58" s="390"/>
    </row>
    <row r="59" spans="1:16" ht="13.5">
      <c r="A59" s="387"/>
      <c r="B59" s="371"/>
      <c r="C59" s="388" t="s">
        <v>694</v>
      </c>
      <c r="D59" s="389" t="s">
        <v>79</v>
      </c>
      <c r="E59" s="390" t="s">
        <v>156</v>
      </c>
      <c r="F59" s="391">
        <v>2</v>
      </c>
      <c r="G59" s="392">
        <f>O6</f>
        <v>640</v>
      </c>
      <c r="H59" s="393">
        <f t="shared" si="6"/>
        <v>1280</v>
      </c>
      <c r="I59" s="394"/>
      <c r="J59" s="394"/>
      <c r="K59" s="394"/>
      <c r="L59" s="394"/>
      <c r="M59" s="395"/>
      <c r="N59" s="394">
        <f t="shared" si="7"/>
        <v>38.4</v>
      </c>
      <c r="O59" s="396">
        <f t="shared" si="8"/>
        <v>1318.4</v>
      </c>
      <c r="P59" s="390"/>
    </row>
    <row r="60" spans="1:16" ht="13.5">
      <c r="A60" s="387"/>
      <c r="B60" s="371"/>
      <c r="C60" s="388" t="s">
        <v>695</v>
      </c>
      <c r="D60" s="389" t="s">
        <v>79</v>
      </c>
      <c r="E60" s="390" t="s">
        <v>156</v>
      </c>
      <c r="F60" s="391">
        <v>4</v>
      </c>
      <c r="G60" s="392">
        <f>O6</f>
        <v>640</v>
      </c>
      <c r="H60" s="393">
        <f t="shared" si="6"/>
        <v>2560</v>
      </c>
      <c r="I60" s="394"/>
      <c r="J60" s="394"/>
      <c r="K60" s="394"/>
      <c r="L60" s="394"/>
      <c r="M60" s="395"/>
      <c r="N60" s="394">
        <f t="shared" si="7"/>
        <v>76.8</v>
      </c>
      <c r="O60" s="396">
        <f t="shared" si="8"/>
        <v>2636.8</v>
      </c>
      <c r="P60" s="390"/>
    </row>
    <row r="61" spans="1:16" ht="13.5">
      <c r="A61" s="387"/>
      <c r="B61" s="371"/>
      <c r="C61" s="388" t="s">
        <v>696</v>
      </c>
      <c r="D61" s="389" t="s">
        <v>79</v>
      </c>
      <c r="E61" s="390" t="s">
        <v>156</v>
      </c>
      <c r="F61" s="391">
        <v>17</v>
      </c>
      <c r="G61" s="392">
        <f>O6</f>
        <v>640</v>
      </c>
      <c r="H61" s="393">
        <f t="shared" si="6"/>
        <v>10880</v>
      </c>
      <c r="I61" s="394"/>
      <c r="J61" s="394"/>
      <c r="K61" s="394"/>
      <c r="L61" s="394"/>
      <c r="M61" s="395"/>
      <c r="N61" s="394">
        <f t="shared" si="7"/>
        <v>326.39999999999998</v>
      </c>
      <c r="O61" s="396">
        <f t="shared" si="8"/>
        <v>11206.4</v>
      </c>
      <c r="P61" s="390"/>
    </row>
    <row r="62" spans="1:16" ht="13.5">
      <c r="A62" s="387"/>
      <c r="B62" s="371"/>
      <c r="C62" s="388" t="s">
        <v>697</v>
      </c>
      <c r="D62" s="389" t="s">
        <v>79</v>
      </c>
      <c r="E62" s="390" t="s">
        <v>156</v>
      </c>
      <c r="F62" s="391">
        <v>1</v>
      </c>
      <c r="G62" s="392">
        <f>O6</f>
        <v>640</v>
      </c>
      <c r="H62" s="393">
        <f t="shared" si="6"/>
        <v>640</v>
      </c>
      <c r="I62" s="394"/>
      <c r="J62" s="394"/>
      <c r="K62" s="397"/>
      <c r="L62" s="398"/>
      <c r="M62" s="395"/>
      <c r="N62" s="394">
        <f t="shared" si="7"/>
        <v>19.2</v>
      </c>
      <c r="O62" s="396">
        <f t="shared" si="8"/>
        <v>659.2</v>
      </c>
      <c r="P62" s="390"/>
    </row>
    <row r="63" spans="1:16" ht="13.5">
      <c r="A63" s="387"/>
      <c r="B63" s="371"/>
      <c r="C63" s="388"/>
      <c r="D63" s="389"/>
      <c r="E63" s="390"/>
      <c r="F63" s="391"/>
      <c r="G63" s="392"/>
      <c r="H63" s="393"/>
      <c r="I63" s="394"/>
      <c r="J63" s="394"/>
      <c r="K63" s="397"/>
      <c r="L63" s="398"/>
      <c r="M63" s="395"/>
      <c r="N63" s="394"/>
      <c r="O63" s="396"/>
      <c r="P63" s="390"/>
    </row>
    <row r="64" spans="1:16" ht="13.5">
      <c r="A64" s="387">
        <v>10</v>
      </c>
      <c r="B64" s="371">
        <v>18</v>
      </c>
      <c r="C64" s="388" t="s">
        <v>627</v>
      </c>
      <c r="D64" s="389" t="s">
        <v>83</v>
      </c>
      <c r="E64" s="390" t="str">
        <f>E44</f>
        <v>Unskl.</v>
      </c>
      <c r="F64" s="391">
        <v>0.05</v>
      </c>
      <c r="G64" s="392">
        <f>O6</f>
        <v>640</v>
      </c>
      <c r="H64" s="393">
        <f>F64*G64</f>
        <v>32</v>
      </c>
      <c r="I64" s="394"/>
      <c r="J64" s="394"/>
      <c r="K64" s="397"/>
      <c r="L64" s="398"/>
      <c r="M64" s="395"/>
      <c r="N64" s="394">
        <f>H64*0.03</f>
        <v>0.96</v>
      </c>
      <c r="O64" s="396">
        <f>H64+N64</f>
        <v>32.96</v>
      </c>
      <c r="P64" s="390"/>
    </row>
    <row r="65" spans="1:16" ht="13.5">
      <c r="A65" s="387">
        <v>11</v>
      </c>
      <c r="B65" s="371">
        <v>19</v>
      </c>
      <c r="C65" s="388" t="s">
        <v>628</v>
      </c>
      <c r="D65" s="389"/>
      <c r="E65" s="390"/>
      <c r="F65" s="391"/>
      <c r="G65" s="392"/>
      <c r="H65" s="393"/>
      <c r="I65" s="394"/>
      <c r="J65" s="394"/>
      <c r="K65" s="394"/>
      <c r="L65" s="394"/>
      <c r="M65" s="395"/>
      <c r="N65" s="394"/>
      <c r="O65" s="396"/>
      <c r="P65" s="390"/>
    </row>
    <row r="66" spans="1:16" ht="27">
      <c r="A66" s="387">
        <v>12</v>
      </c>
      <c r="B66" s="371" t="s">
        <v>629</v>
      </c>
      <c r="C66" s="388" t="s">
        <v>632</v>
      </c>
      <c r="D66" s="389" t="s">
        <v>172</v>
      </c>
      <c r="E66" s="390" t="s">
        <v>156</v>
      </c>
      <c r="F66" s="391">
        <v>0.17</v>
      </c>
      <c r="G66" s="392">
        <f>O6</f>
        <v>640</v>
      </c>
      <c r="H66" s="393">
        <f>F66*G66</f>
        <v>108.80000000000001</v>
      </c>
      <c r="I66" s="394" t="s">
        <v>634</v>
      </c>
      <c r="J66" s="394" t="s">
        <v>85</v>
      </c>
      <c r="K66" s="400">
        <v>2.5</v>
      </c>
      <c r="L66" s="401">
        <v>300</v>
      </c>
      <c r="M66" s="395">
        <f>K66*L66</f>
        <v>750</v>
      </c>
      <c r="N66" s="394"/>
      <c r="O66" s="396">
        <f>N66+M66+H66</f>
        <v>858.8</v>
      </c>
      <c r="P66" s="390"/>
    </row>
    <row r="67" spans="1:16" ht="13.5">
      <c r="A67" s="387"/>
      <c r="B67" s="371"/>
      <c r="C67" s="388"/>
      <c r="D67" s="389"/>
      <c r="E67" s="390"/>
      <c r="F67" s="391"/>
      <c r="G67" s="392"/>
      <c r="H67" s="393"/>
      <c r="I67" s="394"/>
      <c r="J67" s="394"/>
      <c r="K67" s="400"/>
      <c r="L67" s="401"/>
      <c r="M67" s="395"/>
      <c r="N67" s="394"/>
      <c r="O67" s="396"/>
      <c r="P67" s="390"/>
    </row>
    <row r="68" spans="1:16" ht="27">
      <c r="A68" s="387">
        <v>13</v>
      </c>
      <c r="B68" s="371" t="s">
        <v>630</v>
      </c>
      <c r="C68" s="388" t="s">
        <v>633</v>
      </c>
      <c r="D68" s="389" t="s">
        <v>172</v>
      </c>
      <c r="E68" s="390" t="s">
        <v>156</v>
      </c>
      <c r="F68" s="391">
        <v>5</v>
      </c>
      <c r="G68" s="392">
        <f>O6</f>
        <v>640</v>
      </c>
      <c r="H68" s="393">
        <f>F68*G68</f>
        <v>3200</v>
      </c>
      <c r="I68" s="394" t="s">
        <v>635</v>
      </c>
      <c r="J68" s="394" t="s">
        <v>85</v>
      </c>
      <c r="K68" s="400">
        <v>2.5</v>
      </c>
      <c r="L68" s="401">
        <f>L66</f>
        <v>300</v>
      </c>
      <c r="M68" s="395">
        <f>K68*L68</f>
        <v>750</v>
      </c>
      <c r="N68" s="394"/>
      <c r="O68" s="396"/>
      <c r="P68" s="390"/>
    </row>
    <row r="69" spans="1:16" ht="13.5">
      <c r="A69" s="387"/>
      <c r="B69" s="371"/>
      <c r="C69" s="388"/>
      <c r="D69" s="389"/>
      <c r="E69" s="390"/>
      <c r="F69" s="391"/>
      <c r="G69" s="392"/>
      <c r="H69" s="393"/>
      <c r="I69" s="394" t="s">
        <v>636</v>
      </c>
      <c r="J69" s="394" t="s">
        <v>79</v>
      </c>
      <c r="K69" s="400">
        <v>5</v>
      </c>
      <c r="L69" s="401">
        <v>200</v>
      </c>
      <c r="M69" s="395">
        <f>K69*L69</f>
        <v>1000</v>
      </c>
      <c r="N69" s="394"/>
      <c r="O69" s="396"/>
      <c r="P69" s="390"/>
    </row>
    <row r="70" spans="1:16" ht="13.5">
      <c r="A70" s="387"/>
      <c r="B70" s="371"/>
      <c r="C70" s="388"/>
      <c r="D70" s="389"/>
      <c r="E70" s="390"/>
      <c r="F70" s="391"/>
      <c r="G70" s="392"/>
      <c r="H70" s="393">
        <f>SUM(H68:H69)</f>
        <v>3200</v>
      </c>
      <c r="I70" s="394"/>
      <c r="J70" s="394"/>
      <c r="K70" s="400"/>
      <c r="L70" s="401"/>
      <c r="M70" s="395">
        <f>SUM(M68:M69)</f>
        <v>1750</v>
      </c>
      <c r="N70" s="394"/>
      <c r="O70" s="396">
        <f>N70+M70+H70</f>
        <v>4950</v>
      </c>
      <c r="P70" s="390"/>
    </row>
    <row r="71" spans="1:16" ht="40.5">
      <c r="A71" s="387">
        <v>14</v>
      </c>
      <c r="B71" s="371" t="s">
        <v>631</v>
      </c>
      <c r="C71" s="388" t="s">
        <v>637</v>
      </c>
      <c r="D71" s="389" t="s">
        <v>172</v>
      </c>
      <c r="E71" s="390" t="s">
        <v>156</v>
      </c>
      <c r="F71" s="391">
        <v>6.25</v>
      </c>
      <c r="G71" s="392">
        <f>O6</f>
        <v>640</v>
      </c>
      <c r="H71" s="393">
        <f>F71*G71</f>
        <v>4000</v>
      </c>
      <c r="I71" s="394" t="s">
        <v>634</v>
      </c>
      <c r="J71" s="394" t="s">
        <v>85</v>
      </c>
      <c r="K71" s="400">
        <v>2.5</v>
      </c>
      <c r="L71" s="401">
        <f>L66</f>
        <v>300</v>
      </c>
      <c r="M71" s="395">
        <f>K71*L71</f>
        <v>750</v>
      </c>
      <c r="N71" s="394"/>
      <c r="O71" s="396"/>
      <c r="P71" s="390"/>
    </row>
    <row r="72" spans="1:16" ht="13.5">
      <c r="A72" s="387"/>
      <c r="B72" s="371"/>
      <c r="C72" s="388"/>
      <c r="D72" s="389"/>
      <c r="E72" s="390"/>
      <c r="F72" s="391"/>
      <c r="G72" s="392"/>
      <c r="H72" s="393"/>
      <c r="I72" s="394" t="s">
        <v>636</v>
      </c>
      <c r="J72" s="394" t="s">
        <v>79</v>
      </c>
      <c r="K72" s="400">
        <v>5</v>
      </c>
      <c r="L72" s="401">
        <f>L69</f>
        <v>200</v>
      </c>
      <c r="M72" s="395">
        <f>K72*L72</f>
        <v>1000</v>
      </c>
      <c r="N72" s="394"/>
      <c r="O72" s="396"/>
      <c r="P72" s="390"/>
    </row>
    <row r="73" spans="1:16" ht="13.5">
      <c r="A73" s="387"/>
      <c r="B73" s="371"/>
      <c r="C73" s="388"/>
      <c r="D73" s="389"/>
      <c r="E73" s="390"/>
      <c r="F73" s="391"/>
      <c r="G73" s="392"/>
      <c r="H73" s="393"/>
      <c r="I73" s="394" t="s">
        <v>638</v>
      </c>
      <c r="J73" s="394" t="s">
        <v>83</v>
      </c>
      <c r="K73" s="400">
        <v>100</v>
      </c>
      <c r="L73" s="401">
        <f>150</f>
        <v>150</v>
      </c>
      <c r="M73" s="395">
        <f>K73*L73</f>
        <v>15000</v>
      </c>
      <c r="N73" s="394"/>
      <c r="O73" s="396"/>
      <c r="P73" s="390"/>
    </row>
    <row r="74" spans="1:16" ht="13.5">
      <c r="A74" s="387"/>
      <c r="B74" s="371"/>
      <c r="C74" s="388"/>
      <c r="D74" s="389"/>
      <c r="E74" s="390"/>
      <c r="F74" s="391"/>
      <c r="G74" s="392"/>
      <c r="H74" s="393"/>
      <c r="I74" s="394" t="s">
        <v>639</v>
      </c>
      <c r="J74" s="394" t="s">
        <v>82</v>
      </c>
      <c r="K74" s="400">
        <v>128</v>
      </c>
      <c r="L74" s="401">
        <f>0.25</f>
        <v>0.25</v>
      </c>
      <c r="M74" s="395">
        <f>K74*L74</f>
        <v>32</v>
      </c>
      <c r="N74" s="394"/>
      <c r="O74" s="396"/>
      <c r="P74" s="390"/>
    </row>
    <row r="75" spans="1:16" ht="13.5">
      <c r="A75" s="387"/>
      <c r="B75" s="371"/>
      <c r="C75" s="388"/>
      <c r="D75" s="389"/>
      <c r="E75" s="390"/>
      <c r="F75" s="391"/>
      <c r="G75" s="392"/>
      <c r="H75" s="393">
        <f>SUM(H71:H74)</f>
        <v>4000</v>
      </c>
      <c r="I75" s="394"/>
      <c r="J75" s="394"/>
      <c r="K75" s="400"/>
      <c r="L75" s="401"/>
      <c r="M75" s="395">
        <f>SUM(M71:M74)</f>
        <v>16782</v>
      </c>
      <c r="N75" s="394"/>
      <c r="O75" s="396">
        <f>N75+M75+H75</f>
        <v>20782</v>
      </c>
      <c r="P75" s="390"/>
    </row>
    <row r="76" spans="1:16" ht="13.5">
      <c r="A76" s="387">
        <v>15</v>
      </c>
      <c r="B76" s="371">
        <v>20</v>
      </c>
      <c r="C76" s="388" t="s">
        <v>710</v>
      </c>
      <c r="D76" s="389"/>
      <c r="E76" s="390"/>
      <c r="F76" s="391"/>
      <c r="G76" s="392"/>
      <c r="H76" s="393"/>
      <c r="I76" s="394"/>
      <c r="J76" s="394"/>
      <c r="K76" s="400"/>
      <c r="L76" s="401"/>
      <c r="M76" s="395"/>
      <c r="N76" s="394"/>
      <c r="O76" s="396"/>
      <c r="P76" s="390"/>
    </row>
    <row r="77" spans="1:16" ht="13.5">
      <c r="A77" s="387"/>
      <c r="B77" s="371"/>
      <c r="C77" s="388" t="s">
        <v>692</v>
      </c>
      <c r="D77" s="389" t="s">
        <v>79</v>
      </c>
      <c r="E77" s="390" t="s">
        <v>156</v>
      </c>
      <c r="F77" s="391">
        <v>0.5</v>
      </c>
      <c r="G77" s="392">
        <f>O6</f>
        <v>640</v>
      </c>
      <c r="H77" s="393">
        <f t="shared" ref="H77:H82" si="9">F77*G77</f>
        <v>320</v>
      </c>
      <c r="I77" s="394"/>
      <c r="J77" s="394"/>
      <c r="K77" s="400"/>
      <c r="L77" s="401"/>
      <c r="M77" s="395"/>
      <c r="N77" s="394">
        <f t="shared" ref="N77:N82" si="10">H77*0.03</f>
        <v>9.6</v>
      </c>
      <c r="O77" s="396">
        <f t="shared" ref="O77:O82" si="11">H77+N77</f>
        <v>329.6</v>
      </c>
      <c r="P77" s="390"/>
    </row>
    <row r="78" spans="1:16" ht="13.5">
      <c r="A78" s="387"/>
      <c r="B78" s="371"/>
      <c r="C78" s="388" t="s">
        <v>693</v>
      </c>
      <c r="D78" s="389" t="s">
        <v>79</v>
      </c>
      <c r="E78" s="390" t="s">
        <v>156</v>
      </c>
      <c r="F78" s="391">
        <v>0.6</v>
      </c>
      <c r="G78" s="392">
        <f>O6</f>
        <v>640</v>
      </c>
      <c r="H78" s="393">
        <f t="shared" si="9"/>
        <v>384</v>
      </c>
      <c r="I78" s="394"/>
      <c r="J78" s="394"/>
      <c r="K78" s="400"/>
      <c r="L78" s="401"/>
      <c r="M78" s="395"/>
      <c r="N78" s="394">
        <f t="shared" si="10"/>
        <v>11.52</v>
      </c>
      <c r="O78" s="396">
        <f t="shared" si="11"/>
        <v>395.52</v>
      </c>
      <c r="P78" s="390"/>
    </row>
    <row r="79" spans="1:16" ht="13.5">
      <c r="A79" s="387"/>
      <c r="B79" s="371"/>
      <c r="C79" s="388" t="s">
        <v>694</v>
      </c>
      <c r="D79" s="389" t="s">
        <v>79</v>
      </c>
      <c r="E79" s="390" t="s">
        <v>156</v>
      </c>
      <c r="F79" s="391">
        <v>2</v>
      </c>
      <c r="G79" s="392">
        <f>O6</f>
        <v>640</v>
      </c>
      <c r="H79" s="393">
        <f t="shared" si="9"/>
        <v>1280</v>
      </c>
      <c r="I79" s="394"/>
      <c r="J79" s="394"/>
      <c r="K79" s="400"/>
      <c r="L79" s="401"/>
      <c r="M79" s="395"/>
      <c r="N79" s="394">
        <f t="shared" si="10"/>
        <v>38.4</v>
      </c>
      <c r="O79" s="396">
        <f t="shared" si="11"/>
        <v>1318.4</v>
      </c>
      <c r="P79" s="390"/>
    </row>
    <row r="80" spans="1:16" ht="13.5">
      <c r="A80" s="387"/>
      <c r="B80" s="371"/>
      <c r="C80" s="388" t="s">
        <v>695</v>
      </c>
      <c r="D80" s="389" t="s">
        <v>79</v>
      </c>
      <c r="E80" s="390" t="s">
        <v>156</v>
      </c>
      <c r="F80" s="391">
        <v>4</v>
      </c>
      <c r="G80" s="392">
        <f>O6</f>
        <v>640</v>
      </c>
      <c r="H80" s="393">
        <f t="shared" si="9"/>
        <v>2560</v>
      </c>
      <c r="I80" s="394"/>
      <c r="J80" s="394"/>
      <c r="K80" s="400"/>
      <c r="L80" s="401"/>
      <c r="M80" s="395"/>
      <c r="N80" s="394">
        <f t="shared" si="10"/>
        <v>76.8</v>
      </c>
      <c r="O80" s="396">
        <f t="shared" si="11"/>
        <v>2636.8</v>
      </c>
      <c r="P80" s="390"/>
    </row>
    <row r="81" spans="1:16" ht="13.5">
      <c r="A81" s="387"/>
      <c r="B81" s="371"/>
      <c r="C81" s="388" t="s">
        <v>696</v>
      </c>
      <c r="D81" s="389" t="s">
        <v>79</v>
      </c>
      <c r="E81" s="390" t="s">
        <v>156</v>
      </c>
      <c r="F81" s="391">
        <v>17</v>
      </c>
      <c r="G81" s="392">
        <f>O6</f>
        <v>640</v>
      </c>
      <c r="H81" s="393">
        <f t="shared" si="9"/>
        <v>10880</v>
      </c>
      <c r="I81" s="394"/>
      <c r="J81" s="394"/>
      <c r="K81" s="400"/>
      <c r="L81" s="401"/>
      <c r="M81" s="395"/>
      <c r="N81" s="394">
        <f t="shared" si="10"/>
        <v>326.39999999999998</v>
      </c>
      <c r="O81" s="396">
        <f t="shared" si="11"/>
        <v>11206.4</v>
      </c>
      <c r="P81" s="390"/>
    </row>
    <row r="82" spans="1:16" ht="13.5">
      <c r="A82" s="387"/>
      <c r="B82" s="371"/>
      <c r="C82" s="388" t="s">
        <v>697</v>
      </c>
      <c r="D82" s="389" t="s">
        <v>79</v>
      </c>
      <c r="E82" s="390" t="s">
        <v>156</v>
      </c>
      <c r="F82" s="391">
        <v>1</v>
      </c>
      <c r="G82" s="392">
        <f>O6</f>
        <v>640</v>
      </c>
      <c r="H82" s="393">
        <f t="shared" si="9"/>
        <v>640</v>
      </c>
      <c r="I82" s="394"/>
      <c r="J82" s="394"/>
      <c r="K82" s="400"/>
      <c r="L82" s="401"/>
      <c r="M82" s="395"/>
      <c r="N82" s="394">
        <f t="shared" si="10"/>
        <v>19.2</v>
      </c>
      <c r="O82" s="396">
        <f t="shared" si="11"/>
        <v>659.2</v>
      </c>
      <c r="P82" s="390"/>
    </row>
    <row r="83" spans="1:16" ht="13.5">
      <c r="A83" s="387"/>
      <c r="B83" s="371"/>
      <c r="C83" s="388"/>
      <c r="D83" s="389"/>
      <c r="E83" s="390"/>
      <c r="F83" s="391"/>
      <c r="G83" s="392"/>
      <c r="H83" s="393"/>
      <c r="I83" s="394"/>
      <c r="J83" s="394"/>
      <c r="K83" s="400"/>
      <c r="L83" s="401"/>
      <c r="M83" s="395"/>
      <c r="N83" s="394"/>
      <c r="O83" s="396"/>
      <c r="P83" s="390"/>
    </row>
    <row r="84" spans="1:16" ht="13.5">
      <c r="A84" s="387">
        <v>16</v>
      </c>
      <c r="B84" s="371">
        <v>23</v>
      </c>
      <c r="C84" s="388" t="s">
        <v>709</v>
      </c>
      <c r="D84" s="389"/>
      <c r="E84" s="390"/>
      <c r="F84" s="391"/>
      <c r="G84" s="392"/>
      <c r="H84" s="393"/>
      <c r="I84" s="394"/>
      <c r="J84" s="394"/>
      <c r="K84" s="400"/>
      <c r="L84" s="401"/>
      <c r="M84" s="395"/>
      <c r="N84" s="394"/>
      <c r="O84" s="396"/>
      <c r="P84" s="390"/>
    </row>
    <row r="85" spans="1:16" ht="13.5">
      <c r="A85" s="387"/>
      <c r="B85" s="371"/>
      <c r="C85" s="388" t="s">
        <v>698</v>
      </c>
      <c r="D85" s="389" t="s">
        <v>79</v>
      </c>
      <c r="E85" s="390" t="s">
        <v>156</v>
      </c>
      <c r="F85" s="391">
        <v>1</v>
      </c>
      <c r="G85" s="392">
        <f>O6</f>
        <v>640</v>
      </c>
      <c r="H85" s="393">
        <f t="shared" ref="H85:H91" si="12">F85*G85</f>
        <v>640</v>
      </c>
      <c r="I85" s="394"/>
      <c r="J85" s="394"/>
      <c r="K85" s="400"/>
      <c r="L85" s="401"/>
      <c r="M85" s="395"/>
      <c r="N85" s="394">
        <f t="shared" ref="N85:N91" si="13">H85*0.03</f>
        <v>19.2</v>
      </c>
      <c r="O85" s="396">
        <f t="shared" ref="O85:O91" si="14">H85+N85</f>
        <v>659.2</v>
      </c>
      <c r="P85" s="390"/>
    </row>
    <row r="86" spans="1:16" ht="13.5">
      <c r="A86" s="387"/>
      <c r="B86" s="371"/>
      <c r="C86" s="388" t="s">
        <v>699</v>
      </c>
      <c r="D86" s="389" t="s">
        <v>79</v>
      </c>
      <c r="E86" s="390" t="s">
        <v>156</v>
      </c>
      <c r="F86" s="391">
        <v>2</v>
      </c>
      <c r="G86" s="392">
        <f>O6</f>
        <v>640</v>
      </c>
      <c r="H86" s="393">
        <f t="shared" si="12"/>
        <v>1280</v>
      </c>
      <c r="I86" s="394"/>
      <c r="J86" s="394"/>
      <c r="K86" s="400"/>
      <c r="L86" s="401"/>
      <c r="M86" s="395"/>
      <c r="N86" s="394">
        <f t="shared" si="13"/>
        <v>38.4</v>
      </c>
      <c r="O86" s="396">
        <f t="shared" si="14"/>
        <v>1318.4</v>
      </c>
      <c r="P86" s="390"/>
    </row>
    <row r="87" spans="1:16" ht="13.5">
      <c r="A87" s="387"/>
      <c r="B87" s="371"/>
      <c r="C87" s="388" t="s">
        <v>700</v>
      </c>
      <c r="D87" s="389" t="s">
        <v>79</v>
      </c>
      <c r="E87" s="390" t="s">
        <v>156</v>
      </c>
      <c r="F87" s="391">
        <v>4</v>
      </c>
      <c r="G87" s="392">
        <f>O6</f>
        <v>640</v>
      </c>
      <c r="H87" s="393">
        <f t="shared" si="12"/>
        <v>2560</v>
      </c>
      <c r="I87" s="394"/>
      <c r="J87" s="394"/>
      <c r="K87" s="400"/>
      <c r="L87" s="401"/>
      <c r="M87" s="395"/>
      <c r="N87" s="394">
        <f t="shared" si="13"/>
        <v>76.8</v>
      </c>
      <c r="O87" s="396">
        <f t="shared" si="14"/>
        <v>2636.8</v>
      </c>
      <c r="P87" s="390"/>
    </row>
    <row r="88" spans="1:16" ht="13.5">
      <c r="A88" s="387"/>
      <c r="B88" s="371"/>
      <c r="C88" s="388" t="s">
        <v>701</v>
      </c>
      <c r="D88" s="389" t="s">
        <v>79</v>
      </c>
      <c r="E88" s="390" t="s">
        <v>156</v>
      </c>
      <c r="F88" s="391">
        <v>6</v>
      </c>
      <c r="G88" s="392">
        <f>O6</f>
        <v>640</v>
      </c>
      <c r="H88" s="393">
        <f t="shared" si="12"/>
        <v>3840</v>
      </c>
      <c r="I88" s="394"/>
      <c r="J88" s="394"/>
      <c r="K88" s="400"/>
      <c r="L88" s="401"/>
      <c r="M88" s="395"/>
      <c r="N88" s="394">
        <f t="shared" si="13"/>
        <v>115.19999999999999</v>
      </c>
      <c r="O88" s="396">
        <f t="shared" si="14"/>
        <v>3955.2</v>
      </c>
      <c r="P88" s="390"/>
    </row>
    <row r="89" spans="1:16" ht="13.5">
      <c r="A89" s="387"/>
      <c r="B89" s="371"/>
      <c r="C89" s="388" t="s">
        <v>702</v>
      </c>
      <c r="D89" s="389" t="s">
        <v>79</v>
      </c>
      <c r="E89" s="390" t="s">
        <v>156</v>
      </c>
      <c r="F89" s="391">
        <v>30</v>
      </c>
      <c r="G89" s="392">
        <f>O6</f>
        <v>640</v>
      </c>
      <c r="H89" s="393">
        <f t="shared" si="12"/>
        <v>19200</v>
      </c>
      <c r="I89" s="394"/>
      <c r="J89" s="394"/>
      <c r="K89" s="400"/>
      <c r="L89" s="401"/>
      <c r="M89" s="395"/>
      <c r="N89" s="394">
        <f t="shared" si="13"/>
        <v>576</v>
      </c>
      <c r="O89" s="396">
        <f t="shared" si="14"/>
        <v>19776</v>
      </c>
      <c r="P89" s="390"/>
    </row>
    <row r="90" spans="1:16" ht="13.5">
      <c r="A90" s="387"/>
      <c r="B90" s="371"/>
      <c r="C90" s="388" t="s">
        <v>703</v>
      </c>
      <c r="D90" s="389" t="s">
        <v>83</v>
      </c>
      <c r="E90" s="390" t="s">
        <v>156</v>
      </c>
      <c r="F90" s="391">
        <v>0.5</v>
      </c>
      <c r="G90" s="392">
        <f>O6</f>
        <v>640</v>
      </c>
      <c r="H90" s="393">
        <f t="shared" si="12"/>
        <v>320</v>
      </c>
      <c r="I90" s="394"/>
      <c r="J90" s="394"/>
      <c r="K90" s="400"/>
      <c r="L90" s="401"/>
      <c r="M90" s="395"/>
      <c r="N90" s="394">
        <f t="shared" si="13"/>
        <v>9.6</v>
      </c>
      <c r="O90" s="396">
        <f t="shared" si="14"/>
        <v>329.6</v>
      </c>
      <c r="P90" s="390"/>
    </row>
    <row r="91" spans="1:16" ht="13.5">
      <c r="A91" s="387"/>
      <c r="B91" s="371"/>
      <c r="C91" s="388" t="s">
        <v>704</v>
      </c>
      <c r="D91" s="389" t="s">
        <v>79</v>
      </c>
      <c r="E91" s="390" t="str">
        <f>E90</f>
        <v>Unskl.</v>
      </c>
      <c r="F91" s="391">
        <v>3</v>
      </c>
      <c r="G91" s="392">
        <f>O6</f>
        <v>640</v>
      </c>
      <c r="H91" s="393">
        <f t="shared" si="12"/>
        <v>1920</v>
      </c>
      <c r="I91" s="394"/>
      <c r="J91" s="394"/>
      <c r="K91" s="400"/>
      <c r="L91" s="401"/>
      <c r="M91" s="395"/>
      <c r="N91" s="394">
        <f t="shared" si="13"/>
        <v>57.599999999999994</v>
      </c>
      <c r="O91" s="396">
        <f t="shared" si="14"/>
        <v>1977.6</v>
      </c>
      <c r="P91" s="390"/>
    </row>
    <row r="92" spans="1:16" ht="27">
      <c r="A92" s="387">
        <v>17</v>
      </c>
      <c r="B92" s="371">
        <v>24</v>
      </c>
      <c r="C92" s="388" t="s">
        <v>972</v>
      </c>
      <c r="D92" s="389" t="s">
        <v>79</v>
      </c>
      <c r="E92" s="390" t="s">
        <v>67</v>
      </c>
      <c r="F92" s="391">
        <v>0.1</v>
      </c>
      <c r="G92" s="392">
        <f>I6</f>
        <v>1000</v>
      </c>
      <c r="H92" s="393">
        <f>F92*G92</f>
        <v>100</v>
      </c>
      <c r="I92" s="402" t="s">
        <v>973</v>
      </c>
      <c r="J92" s="394"/>
      <c r="K92" s="400"/>
      <c r="L92" s="401"/>
      <c r="M92" s="395"/>
      <c r="N92" s="394">
        <f>H92*0.03</f>
        <v>3</v>
      </c>
      <c r="O92" s="394">
        <f>H92+N92</f>
        <v>103</v>
      </c>
      <c r="P92" s="390"/>
    </row>
    <row r="93" spans="1:16" ht="13.5">
      <c r="A93" s="387"/>
      <c r="B93" s="371"/>
      <c r="C93" s="388"/>
      <c r="D93" s="389"/>
      <c r="E93" s="390" t="s">
        <v>68</v>
      </c>
      <c r="F93" s="391">
        <v>0.5</v>
      </c>
      <c r="G93" s="392">
        <f>O6</f>
        <v>640</v>
      </c>
      <c r="H93" s="393">
        <f>F93*G93</f>
        <v>320</v>
      </c>
      <c r="I93" s="394" t="s">
        <v>974</v>
      </c>
      <c r="J93" s="394"/>
      <c r="K93" s="400"/>
      <c r="L93" s="401"/>
      <c r="M93" s="395"/>
      <c r="N93" s="394">
        <f>H93*0.03</f>
        <v>9.6</v>
      </c>
      <c r="O93" s="394">
        <f>H93+N93</f>
        <v>329.6</v>
      </c>
      <c r="P93" s="390"/>
    </row>
    <row r="94" spans="1:16" ht="13.5">
      <c r="A94" s="387"/>
      <c r="B94" s="371"/>
      <c r="C94" s="388"/>
      <c r="D94" s="389"/>
      <c r="E94" s="390"/>
      <c r="F94" s="391"/>
      <c r="G94" s="392"/>
      <c r="H94" s="393">
        <f>SUM(H92:H93)</f>
        <v>420</v>
      </c>
      <c r="I94" s="394"/>
      <c r="J94" s="394"/>
      <c r="K94" s="400"/>
      <c r="L94" s="401"/>
      <c r="M94" s="395"/>
      <c r="N94" s="394"/>
      <c r="O94" s="394">
        <f>SUM(O92:O93)</f>
        <v>432.6</v>
      </c>
      <c r="P94" s="390"/>
    </row>
    <row r="95" spans="1:16" ht="13.5">
      <c r="A95" s="387"/>
      <c r="B95" s="371"/>
      <c r="C95" s="388"/>
      <c r="D95" s="389"/>
      <c r="E95" s="390"/>
      <c r="F95" s="391"/>
      <c r="G95" s="392"/>
      <c r="H95" s="393"/>
      <c r="I95" s="394"/>
      <c r="J95" s="394"/>
      <c r="K95" s="400"/>
      <c r="L95" s="401"/>
      <c r="M95" s="395"/>
      <c r="N95" s="394"/>
      <c r="O95" s="396">
        <f>O94+H94</f>
        <v>852.6</v>
      </c>
      <c r="P95" s="390"/>
    </row>
    <row r="96" spans="1:16" ht="79.5" customHeight="1">
      <c r="A96" s="387">
        <v>18</v>
      </c>
      <c r="B96" s="371">
        <v>25</v>
      </c>
      <c r="C96" s="388" t="s">
        <v>975</v>
      </c>
      <c r="D96" s="389"/>
      <c r="E96" s="390"/>
      <c r="F96" s="391"/>
      <c r="G96" s="392"/>
      <c r="H96" s="393"/>
      <c r="I96" s="394"/>
      <c r="J96" s="394"/>
      <c r="K96" s="400"/>
      <c r="L96" s="401"/>
      <c r="M96" s="395"/>
      <c r="N96" s="394"/>
      <c r="O96" s="396"/>
      <c r="P96" s="390"/>
    </row>
    <row r="97" spans="1:16" ht="27">
      <c r="A97" s="387"/>
      <c r="B97" s="371" t="s">
        <v>431</v>
      </c>
      <c r="C97" s="388" t="s">
        <v>976</v>
      </c>
      <c r="D97" s="390"/>
      <c r="E97" s="390"/>
      <c r="F97" s="390"/>
      <c r="G97" s="403"/>
      <c r="H97" s="390"/>
      <c r="I97" s="390"/>
      <c r="J97" s="390"/>
      <c r="K97" s="390"/>
      <c r="L97" s="403"/>
      <c r="M97" s="390"/>
      <c r="N97" s="390"/>
      <c r="O97" s="390"/>
      <c r="P97" s="390"/>
    </row>
    <row r="98" spans="1:16" ht="13.5">
      <c r="A98" s="387"/>
      <c r="B98" s="371"/>
      <c r="C98" s="388" t="s">
        <v>977</v>
      </c>
      <c r="D98" s="390"/>
      <c r="E98" s="390"/>
      <c r="F98" s="390"/>
      <c r="G98" s="403"/>
      <c r="H98" s="390"/>
      <c r="I98" s="390"/>
      <c r="J98" s="390"/>
      <c r="K98" s="390"/>
      <c r="L98" s="403"/>
      <c r="M98" s="390"/>
      <c r="N98" s="390"/>
      <c r="O98" s="390"/>
      <c r="P98" s="390"/>
    </row>
    <row r="99" spans="1:16" ht="13.5">
      <c r="A99" s="387"/>
      <c r="B99" s="371"/>
      <c r="C99" s="388" t="s">
        <v>978</v>
      </c>
      <c r="D99" s="390"/>
      <c r="E99" s="390"/>
      <c r="F99" s="390"/>
      <c r="G99" s="403"/>
      <c r="H99" s="390"/>
      <c r="I99" s="390"/>
      <c r="J99" s="390"/>
      <c r="K99" s="390"/>
      <c r="L99" s="403"/>
      <c r="M99" s="390"/>
      <c r="N99" s="390"/>
      <c r="O99" s="390"/>
      <c r="P99" s="390"/>
    </row>
    <row r="100" spans="1:16" ht="13.5">
      <c r="A100" s="387"/>
      <c r="B100" s="371"/>
      <c r="C100" s="388"/>
      <c r="D100" s="389" t="s">
        <v>79</v>
      </c>
      <c r="E100" s="390" t="s">
        <v>67</v>
      </c>
      <c r="F100" s="391">
        <v>0.5</v>
      </c>
      <c r="G100" s="392">
        <f>I6</f>
        <v>1000</v>
      </c>
      <c r="H100" s="393">
        <f>F100*G100</f>
        <v>500</v>
      </c>
      <c r="I100" s="402"/>
      <c r="J100" s="394"/>
      <c r="K100" s="400"/>
      <c r="L100" s="401"/>
      <c r="M100" s="395"/>
      <c r="N100" s="394">
        <f>H100*0.03</f>
        <v>15</v>
      </c>
      <c r="O100" s="394">
        <f>H100+N100</f>
        <v>515</v>
      </c>
      <c r="P100" s="390"/>
    </row>
    <row r="101" spans="1:16" ht="13.5">
      <c r="A101" s="387"/>
      <c r="B101" s="371"/>
      <c r="C101" s="388"/>
      <c r="D101" s="389"/>
      <c r="E101" s="390" t="s">
        <v>68</v>
      </c>
      <c r="F101" s="391">
        <v>26</v>
      </c>
      <c r="G101" s="392">
        <f>O6</f>
        <v>640</v>
      </c>
      <c r="H101" s="393">
        <f>F101*G101</f>
        <v>16640</v>
      </c>
      <c r="I101" s="394"/>
      <c r="J101" s="394"/>
      <c r="K101" s="400"/>
      <c r="L101" s="401"/>
      <c r="M101" s="395"/>
      <c r="N101" s="394">
        <f>H101*0.03</f>
        <v>499.2</v>
      </c>
      <c r="O101" s="394">
        <f>H101+N101</f>
        <v>17139.2</v>
      </c>
      <c r="P101" s="390"/>
    </row>
    <row r="102" spans="1:16" ht="13.5">
      <c r="A102" s="387"/>
      <c r="B102" s="371"/>
      <c r="C102" s="388"/>
      <c r="D102" s="389"/>
      <c r="E102" s="390"/>
      <c r="F102" s="391"/>
      <c r="G102" s="392"/>
      <c r="H102" s="393">
        <f>SUM(H100:H101)</f>
        <v>17140</v>
      </c>
      <c r="I102" s="394"/>
      <c r="J102" s="394"/>
      <c r="K102" s="400"/>
      <c r="L102" s="401"/>
      <c r="M102" s="395"/>
      <c r="N102" s="394"/>
      <c r="O102" s="394">
        <f>SUM(O100:O101)</f>
        <v>17654.2</v>
      </c>
      <c r="P102" s="390"/>
    </row>
    <row r="103" spans="1:16" ht="13.5">
      <c r="A103" s="387"/>
      <c r="B103" s="371"/>
      <c r="C103" s="388"/>
      <c r="D103" s="389"/>
      <c r="E103" s="390"/>
      <c r="F103" s="391"/>
      <c r="G103" s="392"/>
      <c r="H103" s="393"/>
      <c r="I103" s="394"/>
      <c r="J103" s="394"/>
      <c r="K103" s="400"/>
      <c r="L103" s="401"/>
      <c r="M103" s="395"/>
      <c r="N103" s="394"/>
      <c r="O103" s="396">
        <f>O102+H102</f>
        <v>34794.199999999997</v>
      </c>
      <c r="P103" s="390"/>
    </row>
    <row r="104" spans="1:16" ht="27">
      <c r="A104" s="387"/>
      <c r="B104" s="371" t="s">
        <v>979</v>
      </c>
      <c r="C104" s="388" t="s">
        <v>980</v>
      </c>
      <c r="D104" s="390"/>
      <c r="E104" s="390"/>
      <c r="F104" s="390"/>
      <c r="G104" s="403"/>
      <c r="H104" s="390"/>
      <c r="I104" s="390"/>
      <c r="J104" s="390"/>
      <c r="K104" s="390"/>
      <c r="L104" s="403"/>
      <c r="M104" s="390"/>
      <c r="N104" s="390"/>
      <c r="O104" s="390"/>
      <c r="P104" s="390"/>
    </row>
    <row r="105" spans="1:16" ht="13.5">
      <c r="A105" s="387"/>
      <c r="B105" s="371"/>
      <c r="C105" s="388" t="s">
        <v>977</v>
      </c>
      <c r="D105" s="390"/>
      <c r="E105" s="390"/>
      <c r="F105" s="390"/>
      <c r="G105" s="403"/>
      <c r="H105" s="390"/>
      <c r="I105" s="390"/>
      <c r="J105" s="390"/>
      <c r="K105" s="390"/>
      <c r="L105" s="403"/>
      <c r="M105" s="390"/>
      <c r="N105" s="390"/>
      <c r="O105" s="390"/>
      <c r="P105" s="390"/>
    </row>
    <row r="106" spans="1:16" ht="13.5">
      <c r="A106" s="387"/>
      <c r="B106" s="371"/>
      <c r="C106" s="388" t="s">
        <v>978</v>
      </c>
      <c r="D106" s="390"/>
      <c r="E106" s="390"/>
      <c r="F106" s="390"/>
      <c r="G106" s="403"/>
      <c r="H106" s="390"/>
      <c r="I106" s="390"/>
      <c r="J106" s="390"/>
      <c r="K106" s="390"/>
      <c r="L106" s="403"/>
      <c r="M106" s="390"/>
      <c r="N106" s="390"/>
      <c r="O106" s="390"/>
      <c r="P106" s="390"/>
    </row>
    <row r="107" spans="1:16" ht="13.5">
      <c r="A107" s="387"/>
      <c r="B107" s="371"/>
      <c r="C107" s="388"/>
      <c r="D107" s="389" t="s">
        <v>79</v>
      </c>
      <c r="E107" s="390" t="s">
        <v>67</v>
      </c>
      <c r="F107" s="391">
        <v>0.5</v>
      </c>
      <c r="G107" s="392">
        <f>I6</f>
        <v>1000</v>
      </c>
      <c r="H107" s="393">
        <f>F107*G107</f>
        <v>500</v>
      </c>
      <c r="I107" s="402"/>
      <c r="J107" s="394"/>
      <c r="K107" s="400"/>
      <c r="L107" s="401"/>
      <c r="M107" s="395"/>
      <c r="N107" s="394">
        <f>H107*0.03</f>
        <v>15</v>
      </c>
      <c r="O107" s="394">
        <f>H107+N107</f>
        <v>515</v>
      </c>
      <c r="P107" s="390"/>
    </row>
    <row r="108" spans="1:16" ht="13.5">
      <c r="A108" s="387"/>
      <c r="B108" s="371"/>
      <c r="C108" s="388"/>
      <c r="D108" s="389"/>
      <c r="E108" s="390" t="s">
        <v>68</v>
      </c>
      <c r="F108" s="391">
        <v>25</v>
      </c>
      <c r="G108" s="392">
        <f>O6</f>
        <v>640</v>
      </c>
      <c r="H108" s="393">
        <f>F108*G108</f>
        <v>16000</v>
      </c>
      <c r="I108" s="394"/>
      <c r="J108" s="394"/>
      <c r="K108" s="400"/>
      <c r="L108" s="401"/>
      <c r="M108" s="395"/>
      <c r="N108" s="394">
        <f>H108*0.03</f>
        <v>480</v>
      </c>
      <c r="O108" s="394">
        <f>H108+N108</f>
        <v>16480</v>
      </c>
      <c r="P108" s="390"/>
    </row>
    <row r="109" spans="1:16" ht="13.5">
      <c r="A109" s="387"/>
      <c r="B109" s="371"/>
      <c r="C109" s="388"/>
      <c r="D109" s="389"/>
      <c r="E109" s="390"/>
      <c r="F109" s="391"/>
      <c r="G109" s="392"/>
      <c r="H109" s="393">
        <f>SUM(H107:H108)</f>
        <v>16500</v>
      </c>
      <c r="I109" s="394"/>
      <c r="J109" s="394"/>
      <c r="K109" s="400"/>
      <c r="L109" s="401"/>
      <c r="M109" s="395"/>
      <c r="N109" s="394"/>
      <c r="O109" s="394">
        <f>SUM(O107:O108)</f>
        <v>16995</v>
      </c>
      <c r="P109" s="390"/>
    </row>
    <row r="110" spans="1:16" ht="13.5">
      <c r="A110" s="387"/>
      <c r="B110" s="371"/>
      <c r="C110" s="388"/>
      <c r="D110" s="389"/>
      <c r="E110" s="390"/>
      <c r="F110" s="391"/>
      <c r="G110" s="392"/>
      <c r="H110" s="393"/>
      <c r="I110" s="394"/>
      <c r="J110" s="394"/>
      <c r="K110" s="400"/>
      <c r="L110" s="401"/>
      <c r="M110" s="395"/>
      <c r="N110" s="394"/>
      <c r="O110" s="396">
        <f>O109+H109</f>
        <v>33495</v>
      </c>
      <c r="P110" s="390"/>
    </row>
    <row r="111" spans="1:16" ht="27">
      <c r="A111" s="387"/>
      <c r="B111" s="371" t="s">
        <v>979</v>
      </c>
      <c r="C111" s="388" t="s">
        <v>981</v>
      </c>
      <c r="D111" s="390"/>
      <c r="E111" s="390"/>
      <c r="F111" s="390"/>
      <c r="G111" s="403"/>
      <c r="H111" s="390"/>
      <c r="I111" s="390"/>
      <c r="J111" s="390"/>
      <c r="K111" s="390"/>
      <c r="L111" s="403"/>
      <c r="M111" s="390"/>
      <c r="N111" s="390"/>
      <c r="O111" s="390"/>
      <c r="P111" s="390"/>
    </row>
    <row r="112" spans="1:16" ht="13.5">
      <c r="A112" s="387"/>
      <c r="B112" s="371"/>
      <c r="C112" s="388" t="s">
        <v>977</v>
      </c>
      <c r="D112" s="390"/>
      <c r="E112" s="390"/>
      <c r="F112" s="390"/>
      <c r="G112" s="403"/>
      <c r="H112" s="390"/>
      <c r="I112" s="390"/>
      <c r="J112" s="390"/>
      <c r="K112" s="390"/>
      <c r="L112" s="403"/>
      <c r="M112" s="390"/>
      <c r="N112" s="390"/>
      <c r="O112" s="390"/>
      <c r="P112" s="390"/>
    </row>
    <row r="113" spans="1:16" ht="13.5">
      <c r="A113" s="387"/>
      <c r="B113" s="371"/>
      <c r="C113" s="388" t="s">
        <v>978</v>
      </c>
      <c r="D113" s="390"/>
      <c r="E113" s="390"/>
      <c r="F113" s="390"/>
      <c r="G113" s="403"/>
      <c r="H113" s="390"/>
      <c r="I113" s="390"/>
      <c r="J113" s="390"/>
      <c r="K113" s="390"/>
      <c r="L113" s="403"/>
      <c r="M113" s="390"/>
      <c r="N113" s="390"/>
      <c r="O113" s="390"/>
      <c r="P113" s="390"/>
    </row>
    <row r="114" spans="1:16" ht="13.5">
      <c r="A114" s="387"/>
      <c r="B114" s="371"/>
      <c r="C114" s="388"/>
      <c r="D114" s="389" t="s">
        <v>79</v>
      </c>
      <c r="E114" s="390" t="s">
        <v>67</v>
      </c>
      <c r="F114" s="391">
        <v>0.5</v>
      </c>
      <c r="G114" s="392">
        <f>I6</f>
        <v>1000</v>
      </c>
      <c r="H114" s="393">
        <f>F114*G114</f>
        <v>500</v>
      </c>
      <c r="I114" s="402"/>
      <c r="J114" s="394"/>
      <c r="K114" s="400"/>
      <c r="L114" s="401"/>
      <c r="M114" s="395"/>
      <c r="N114" s="394">
        <f>H114*0.03</f>
        <v>15</v>
      </c>
      <c r="O114" s="394">
        <f>H114+N114</f>
        <v>515</v>
      </c>
      <c r="P114" s="390"/>
    </row>
    <row r="115" spans="1:16" ht="13.5">
      <c r="A115" s="387"/>
      <c r="B115" s="371"/>
      <c r="C115" s="388"/>
      <c r="D115" s="389"/>
      <c r="E115" s="390" t="s">
        <v>68</v>
      </c>
      <c r="F115" s="391">
        <v>24</v>
      </c>
      <c r="G115" s="392">
        <f>O6</f>
        <v>640</v>
      </c>
      <c r="H115" s="393">
        <f>F115*G115</f>
        <v>15360</v>
      </c>
      <c r="I115" s="394"/>
      <c r="J115" s="394"/>
      <c r="K115" s="400"/>
      <c r="L115" s="401"/>
      <c r="M115" s="395"/>
      <c r="N115" s="394">
        <f>H115*0.03</f>
        <v>460.79999999999995</v>
      </c>
      <c r="O115" s="394">
        <f>H115+N115</f>
        <v>15820.8</v>
      </c>
      <c r="P115" s="390"/>
    </row>
    <row r="116" spans="1:16" ht="13.5">
      <c r="A116" s="387"/>
      <c r="B116" s="371"/>
      <c r="C116" s="388"/>
      <c r="D116" s="389"/>
      <c r="E116" s="390"/>
      <c r="F116" s="391"/>
      <c r="G116" s="392"/>
      <c r="H116" s="393">
        <f>SUM(H114:H115)</f>
        <v>15860</v>
      </c>
      <c r="I116" s="394"/>
      <c r="J116" s="394"/>
      <c r="K116" s="400"/>
      <c r="L116" s="401"/>
      <c r="M116" s="395"/>
      <c r="N116" s="394"/>
      <c r="O116" s="394">
        <f>SUM(O114:O115)</f>
        <v>16335.8</v>
      </c>
      <c r="P116" s="390"/>
    </row>
    <row r="117" spans="1:16" ht="13.5">
      <c r="A117" s="387"/>
      <c r="B117" s="371"/>
      <c r="C117" s="388"/>
      <c r="D117" s="389"/>
      <c r="E117" s="390"/>
      <c r="F117" s="391"/>
      <c r="G117" s="392"/>
      <c r="H117" s="393"/>
      <c r="I117" s="394"/>
      <c r="J117" s="394"/>
      <c r="K117" s="400"/>
      <c r="L117" s="401"/>
      <c r="M117" s="395"/>
      <c r="N117" s="394"/>
      <c r="O117" s="396">
        <f>O116+H116</f>
        <v>32195.8</v>
      </c>
      <c r="P117" s="390"/>
    </row>
    <row r="118" spans="1:16" ht="27">
      <c r="A118" s="387">
        <v>19</v>
      </c>
      <c r="B118" s="371" t="s">
        <v>1198</v>
      </c>
      <c r="C118" s="388" t="s">
        <v>982</v>
      </c>
      <c r="D118" s="389"/>
      <c r="E118" s="390"/>
      <c r="F118" s="391"/>
      <c r="G118" s="392"/>
      <c r="H118" s="393"/>
      <c r="I118" s="394"/>
      <c r="J118" s="394"/>
      <c r="K118" s="400"/>
      <c r="L118" s="401"/>
      <c r="M118" s="395"/>
      <c r="N118" s="394"/>
      <c r="O118" s="396"/>
      <c r="P118" s="390"/>
    </row>
    <row r="119" spans="1:16" ht="13.5">
      <c r="A119" s="387"/>
      <c r="B119" s="371" t="s">
        <v>446</v>
      </c>
      <c r="C119" s="388" t="s">
        <v>983</v>
      </c>
      <c r="D119" s="389"/>
      <c r="E119" s="390"/>
      <c r="F119" s="391"/>
      <c r="G119" s="392"/>
      <c r="H119" s="393"/>
      <c r="I119" s="394"/>
      <c r="J119" s="394"/>
      <c r="K119" s="400"/>
      <c r="L119" s="401"/>
      <c r="M119" s="395"/>
      <c r="N119" s="394"/>
      <c r="O119" s="396"/>
      <c r="P119" s="390"/>
    </row>
    <row r="120" spans="1:16" ht="13.5">
      <c r="A120" s="387"/>
      <c r="B120" s="371" t="s">
        <v>984</v>
      </c>
      <c r="C120" s="388" t="s">
        <v>985</v>
      </c>
      <c r="D120" s="389" t="s">
        <v>79</v>
      </c>
      <c r="E120" s="390"/>
      <c r="F120" s="391"/>
      <c r="G120" s="392"/>
      <c r="H120" s="393"/>
      <c r="I120" s="394"/>
      <c r="J120" s="394"/>
      <c r="K120" s="400"/>
      <c r="L120" s="401"/>
      <c r="M120" s="395"/>
      <c r="N120" s="394"/>
      <c r="O120" s="396"/>
      <c r="P120" s="390"/>
    </row>
    <row r="121" spans="1:16" ht="13.5">
      <c r="A121" s="387"/>
      <c r="B121" s="371"/>
      <c r="C121" s="388" t="s">
        <v>986</v>
      </c>
      <c r="D121" s="389"/>
      <c r="E121" s="390"/>
      <c r="F121" s="391"/>
      <c r="G121" s="392"/>
      <c r="H121" s="393"/>
      <c r="I121" s="394"/>
      <c r="J121" s="394"/>
      <c r="K121" s="400"/>
      <c r="L121" s="401"/>
      <c r="M121" s="395"/>
      <c r="N121" s="394"/>
      <c r="O121" s="396"/>
      <c r="P121" s="390"/>
    </row>
    <row r="122" spans="1:16" ht="13.5">
      <c r="A122" s="387"/>
      <c r="B122" s="371"/>
      <c r="C122" s="388"/>
      <c r="D122" s="389"/>
      <c r="E122" s="390" t="s">
        <v>68</v>
      </c>
      <c r="F122" s="391">
        <v>0.68</v>
      </c>
      <c r="G122" s="392">
        <f>O6</f>
        <v>640</v>
      </c>
      <c r="H122" s="393">
        <f t="shared" ref="H122:H127" si="15">F122*G122</f>
        <v>435.20000000000005</v>
      </c>
      <c r="I122" s="388" t="s">
        <v>987</v>
      </c>
      <c r="J122" s="394" t="s">
        <v>79</v>
      </c>
      <c r="K122" s="400">
        <v>0.45</v>
      </c>
      <c r="L122" s="401">
        <f>Output_1!D17</f>
        <v>2810</v>
      </c>
      <c r="M122" s="395">
        <f>L122*K122</f>
        <v>1264.5</v>
      </c>
      <c r="N122" s="394"/>
      <c r="O122" s="394"/>
      <c r="P122" s="390"/>
    </row>
    <row r="123" spans="1:16" ht="13.5">
      <c r="A123" s="387"/>
      <c r="B123" s="371"/>
      <c r="C123" s="388"/>
      <c r="D123" s="389"/>
      <c r="E123" s="390" t="s">
        <v>68</v>
      </c>
      <c r="F123" s="391">
        <v>1.65</v>
      </c>
      <c r="G123" s="392">
        <f>O6</f>
        <v>640</v>
      </c>
      <c r="H123" s="393">
        <f t="shared" si="15"/>
        <v>1056</v>
      </c>
      <c r="I123" s="388" t="s">
        <v>988</v>
      </c>
      <c r="J123" s="394" t="s">
        <v>79</v>
      </c>
      <c r="K123" s="400">
        <v>0.55000000000000004</v>
      </c>
      <c r="L123" s="401">
        <f>L122</f>
        <v>2810</v>
      </c>
      <c r="M123" s="395">
        <f>L123*K123</f>
        <v>1545.5000000000002</v>
      </c>
      <c r="N123" s="394"/>
      <c r="O123" s="394"/>
      <c r="P123" s="390"/>
    </row>
    <row r="124" spans="1:16" ht="13.5">
      <c r="A124" s="387"/>
      <c r="B124" s="371"/>
      <c r="C124" s="388"/>
      <c r="D124" s="389"/>
      <c r="E124" s="390" t="s">
        <v>68</v>
      </c>
      <c r="F124" s="391">
        <v>0.1</v>
      </c>
      <c r="G124" s="392">
        <f>O6</f>
        <v>640</v>
      </c>
      <c r="H124" s="393">
        <f t="shared" si="15"/>
        <v>64</v>
      </c>
      <c r="I124" s="388" t="s">
        <v>989</v>
      </c>
      <c r="J124" s="394" t="s">
        <v>79</v>
      </c>
      <c r="K124" s="400">
        <v>0.1</v>
      </c>
      <c r="L124" s="401">
        <f>L122</f>
        <v>2810</v>
      </c>
      <c r="M124" s="395">
        <f>L124*K124</f>
        <v>281</v>
      </c>
      <c r="N124" s="394"/>
      <c r="O124" s="394"/>
      <c r="P124" s="390"/>
    </row>
    <row r="125" spans="1:16" ht="13.5">
      <c r="A125" s="387"/>
      <c r="B125" s="371"/>
      <c r="C125" s="388" t="s">
        <v>990</v>
      </c>
      <c r="D125" s="389" t="s">
        <v>993</v>
      </c>
      <c r="E125" s="390" t="s">
        <v>68</v>
      </c>
      <c r="F125" s="391">
        <v>0.05</v>
      </c>
      <c r="G125" s="392">
        <f>O6</f>
        <v>640</v>
      </c>
      <c r="H125" s="393">
        <f t="shared" si="15"/>
        <v>32</v>
      </c>
      <c r="I125" s="394"/>
      <c r="J125" s="394"/>
      <c r="K125" s="400"/>
      <c r="L125" s="401"/>
      <c r="M125" s="395"/>
      <c r="N125" s="394"/>
      <c r="O125" s="394"/>
      <c r="P125" s="390"/>
    </row>
    <row r="126" spans="1:16" ht="27">
      <c r="A126" s="387"/>
      <c r="B126" s="371"/>
      <c r="C126" s="388" t="s">
        <v>991</v>
      </c>
      <c r="D126" s="389" t="s">
        <v>993</v>
      </c>
      <c r="E126" s="390" t="s">
        <v>67</v>
      </c>
      <c r="F126" s="391">
        <v>0.25</v>
      </c>
      <c r="G126" s="392">
        <f>I6</f>
        <v>1000</v>
      </c>
      <c r="H126" s="393">
        <f t="shared" si="15"/>
        <v>250</v>
      </c>
      <c r="I126" s="402"/>
      <c r="J126" s="394"/>
      <c r="K126" s="400"/>
      <c r="L126" s="401"/>
      <c r="M126" s="395"/>
      <c r="N126" s="394"/>
      <c r="O126" s="394"/>
      <c r="P126" s="390"/>
    </row>
    <row r="127" spans="1:16" ht="13.5">
      <c r="A127" s="387"/>
      <c r="B127" s="371"/>
      <c r="C127" s="388"/>
      <c r="D127" s="389"/>
      <c r="E127" s="390" t="s">
        <v>68</v>
      </c>
      <c r="F127" s="391">
        <v>2</v>
      </c>
      <c r="G127" s="392">
        <f>O6</f>
        <v>640</v>
      </c>
      <c r="H127" s="393">
        <f t="shared" si="15"/>
        <v>1280</v>
      </c>
      <c r="I127" s="394"/>
      <c r="J127" s="394"/>
      <c r="K127" s="400"/>
      <c r="L127" s="401"/>
      <c r="M127" s="395"/>
      <c r="N127" s="394"/>
      <c r="O127" s="394"/>
      <c r="P127" s="390"/>
    </row>
    <row r="128" spans="1:16" ht="13.5">
      <c r="A128" s="387"/>
      <c r="B128" s="371"/>
      <c r="C128" s="388"/>
      <c r="D128" s="389"/>
      <c r="E128" s="390"/>
      <c r="F128" s="391"/>
      <c r="G128" s="392"/>
      <c r="H128" s="393">
        <f>SUM(H122:H127)</f>
        <v>3117.2</v>
      </c>
      <c r="I128" s="394"/>
      <c r="J128" s="394"/>
      <c r="K128" s="400"/>
      <c r="L128" s="401"/>
      <c r="M128" s="395">
        <f>SUM(M122:M127)</f>
        <v>3091</v>
      </c>
      <c r="N128" s="394"/>
      <c r="O128" s="396">
        <f>M128+H128</f>
        <v>6208.2</v>
      </c>
      <c r="P128" s="390"/>
    </row>
    <row r="129" spans="1:16" ht="13.5">
      <c r="A129" s="387"/>
      <c r="B129" s="371" t="s">
        <v>996</v>
      </c>
      <c r="C129" s="388" t="s">
        <v>997</v>
      </c>
      <c r="D129" s="389" t="s">
        <v>79</v>
      </c>
      <c r="E129" s="390"/>
      <c r="F129" s="391"/>
      <c r="G129" s="392"/>
      <c r="H129" s="393"/>
      <c r="I129" s="394"/>
      <c r="J129" s="394"/>
      <c r="K129" s="400"/>
      <c r="L129" s="401"/>
      <c r="M129" s="561"/>
      <c r="N129" s="561"/>
      <c r="O129" s="396"/>
      <c r="P129" s="390"/>
    </row>
    <row r="130" spans="1:16" ht="13.5">
      <c r="A130" s="387"/>
      <c r="B130" s="371"/>
      <c r="C130" s="388" t="s">
        <v>986</v>
      </c>
      <c r="D130" s="389"/>
      <c r="E130" s="390"/>
      <c r="F130" s="391"/>
      <c r="G130" s="392"/>
      <c r="H130" s="393"/>
      <c r="I130" s="394"/>
      <c r="J130" s="394"/>
      <c r="K130" s="400"/>
      <c r="L130" s="401"/>
      <c r="M130" s="395"/>
      <c r="N130" s="394"/>
      <c r="O130" s="396"/>
      <c r="P130" s="390"/>
    </row>
    <row r="131" spans="1:16" ht="13.5">
      <c r="A131" s="387"/>
      <c r="B131" s="371"/>
      <c r="C131" s="388"/>
      <c r="D131" s="389" t="s">
        <v>998</v>
      </c>
      <c r="E131" s="390" t="s">
        <v>68</v>
      </c>
      <c r="F131" s="391">
        <v>0.45</v>
      </c>
      <c r="G131" s="392">
        <f>O6</f>
        <v>640</v>
      </c>
      <c r="H131" s="393">
        <f t="shared" ref="H131:H136" si="16">F131*G131</f>
        <v>288</v>
      </c>
      <c r="I131" s="388" t="s">
        <v>987</v>
      </c>
      <c r="J131" s="394" t="s">
        <v>79</v>
      </c>
      <c r="K131" s="400">
        <v>0.3</v>
      </c>
      <c r="L131" s="401">
        <f>L122</f>
        <v>2810</v>
      </c>
      <c r="M131" s="395">
        <f>L131*K131</f>
        <v>843</v>
      </c>
      <c r="N131" s="394"/>
      <c r="O131" s="394"/>
      <c r="P131" s="390"/>
    </row>
    <row r="132" spans="1:16" ht="13.5">
      <c r="A132" s="387"/>
      <c r="B132" s="371"/>
      <c r="C132" s="388"/>
      <c r="D132" s="389" t="s">
        <v>999</v>
      </c>
      <c r="E132" s="390" t="s">
        <v>68</v>
      </c>
      <c r="F132" s="391">
        <v>1.95</v>
      </c>
      <c r="G132" s="392">
        <f>O6</f>
        <v>640</v>
      </c>
      <c r="H132" s="393">
        <f t="shared" si="16"/>
        <v>1248</v>
      </c>
      <c r="I132" s="388" t="s">
        <v>988</v>
      </c>
      <c r="J132" s="394" t="s">
        <v>79</v>
      </c>
      <c r="K132" s="400">
        <v>0.65</v>
      </c>
      <c r="L132" s="401">
        <f>L123</f>
        <v>2810</v>
      </c>
      <c r="M132" s="395">
        <f>L132*K132</f>
        <v>1826.5</v>
      </c>
      <c r="N132" s="394"/>
      <c r="O132" s="394"/>
      <c r="P132" s="390"/>
    </row>
    <row r="133" spans="1:16" ht="13.5">
      <c r="A133" s="387"/>
      <c r="B133" s="371"/>
      <c r="C133" s="388"/>
      <c r="D133" s="389" t="s">
        <v>1000</v>
      </c>
      <c r="E133" s="390" t="s">
        <v>68</v>
      </c>
      <c r="F133" s="391">
        <v>0.15</v>
      </c>
      <c r="G133" s="392">
        <f>O6</f>
        <v>640</v>
      </c>
      <c r="H133" s="393">
        <f t="shared" si="16"/>
        <v>96</v>
      </c>
      <c r="I133" s="388" t="s">
        <v>989</v>
      </c>
      <c r="J133" s="394" t="s">
        <v>79</v>
      </c>
      <c r="K133" s="400">
        <v>0.15</v>
      </c>
      <c r="L133" s="401">
        <f>L122</f>
        <v>2810</v>
      </c>
      <c r="M133" s="395">
        <f>L133*K133</f>
        <v>421.5</v>
      </c>
      <c r="N133" s="394"/>
      <c r="O133" s="394"/>
      <c r="P133" s="390"/>
    </row>
    <row r="134" spans="1:16" ht="13.5">
      <c r="A134" s="387"/>
      <c r="B134" s="371"/>
      <c r="C134" s="388" t="s">
        <v>990</v>
      </c>
      <c r="D134" s="389" t="s">
        <v>993</v>
      </c>
      <c r="E134" s="390" t="s">
        <v>68</v>
      </c>
      <c r="F134" s="391">
        <v>0.05</v>
      </c>
      <c r="G134" s="392">
        <f>O6</f>
        <v>640</v>
      </c>
      <c r="H134" s="393">
        <f t="shared" si="16"/>
        <v>32</v>
      </c>
      <c r="I134" s="394"/>
      <c r="J134" s="394"/>
      <c r="K134" s="400"/>
      <c r="L134" s="401"/>
      <c r="M134" s="395"/>
      <c r="N134" s="394"/>
      <c r="O134" s="394"/>
      <c r="P134" s="390"/>
    </row>
    <row r="135" spans="1:16" ht="27">
      <c r="A135" s="387"/>
      <c r="B135" s="371"/>
      <c r="C135" s="388" t="s">
        <v>991</v>
      </c>
      <c r="D135" s="389" t="s">
        <v>993</v>
      </c>
      <c r="E135" s="390" t="s">
        <v>67</v>
      </c>
      <c r="F135" s="391">
        <v>0.25</v>
      </c>
      <c r="G135" s="392">
        <f>I6</f>
        <v>1000</v>
      </c>
      <c r="H135" s="393">
        <f t="shared" si="16"/>
        <v>250</v>
      </c>
      <c r="I135" s="402"/>
      <c r="J135" s="394"/>
      <c r="K135" s="400"/>
      <c r="L135" s="401"/>
      <c r="M135" s="395"/>
      <c r="N135" s="394"/>
      <c r="O135" s="394"/>
      <c r="P135" s="390"/>
    </row>
    <row r="136" spans="1:16" ht="13.5">
      <c r="A136" s="387"/>
      <c r="B136" s="371"/>
      <c r="C136" s="388"/>
      <c r="D136" s="389"/>
      <c r="E136" s="390" t="s">
        <v>68</v>
      </c>
      <c r="F136" s="391">
        <v>2</v>
      </c>
      <c r="G136" s="392">
        <f>O6</f>
        <v>640</v>
      </c>
      <c r="H136" s="393">
        <f t="shared" si="16"/>
        <v>1280</v>
      </c>
      <c r="I136" s="394"/>
      <c r="J136" s="394"/>
      <c r="K136" s="400"/>
      <c r="L136" s="401"/>
      <c r="M136" s="395"/>
      <c r="N136" s="394"/>
      <c r="O136" s="394"/>
      <c r="P136" s="390"/>
    </row>
    <row r="137" spans="1:16" ht="13.5">
      <c r="A137" s="387"/>
      <c r="B137" s="371"/>
      <c r="C137" s="388"/>
      <c r="D137" s="389"/>
      <c r="E137" s="390"/>
      <c r="F137" s="391"/>
      <c r="G137" s="392"/>
      <c r="H137" s="393">
        <f>SUM(H131:H136)</f>
        <v>3194</v>
      </c>
      <c r="I137" s="394"/>
      <c r="J137" s="394"/>
      <c r="K137" s="400"/>
      <c r="L137" s="401"/>
      <c r="M137" s="395">
        <f>SUM(M131:M136)</f>
        <v>3091</v>
      </c>
      <c r="N137" s="394"/>
      <c r="O137" s="396">
        <f>M137+H137</f>
        <v>6285</v>
      </c>
      <c r="P137" s="390"/>
    </row>
    <row r="138" spans="1:16" ht="13.5">
      <c r="A138" s="387"/>
      <c r="B138" s="371"/>
      <c r="C138" s="388"/>
      <c r="D138" s="389"/>
      <c r="E138" s="390"/>
      <c r="F138" s="391"/>
      <c r="G138" s="392"/>
      <c r="H138" s="393"/>
      <c r="I138" s="394"/>
      <c r="J138" s="394"/>
      <c r="K138" s="400"/>
      <c r="L138" s="401"/>
      <c r="M138" s="395"/>
      <c r="N138" s="394"/>
      <c r="O138" s="396"/>
      <c r="P138" s="390"/>
    </row>
    <row r="139" spans="1:16" ht="13.5">
      <c r="A139" s="387"/>
      <c r="B139" s="371"/>
      <c r="C139" s="388"/>
      <c r="D139" s="389"/>
      <c r="E139" s="390"/>
      <c r="F139" s="391"/>
      <c r="G139" s="392"/>
      <c r="H139" s="393"/>
      <c r="I139" s="394"/>
      <c r="J139" s="394"/>
      <c r="K139" s="400"/>
      <c r="L139" s="401"/>
      <c r="M139" s="404"/>
      <c r="N139" s="404"/>
      <c r="O139" s="396"/>
      <c r="P139" s="390"/>
    </row>
    <row r="140" spans="1:16" ht="13.5">
      <c r="A140" s="387"/>
      <c r="B140" s="371" t="s">
        <v>1001</v>
      </c>
      <c r="C140" s="388" t="s">
        <v>1002</v>
      </c>
      <c r="D140" s="389" t="s">
        <v>79</v>
      </c>
      <c r="E140" s="390"/>
      <c r="F140" s="391"/>
      <c r="G140" s="392"/>
      <c r="H140" s="393"/>
      <c r="I140" s="394"/>
      <c r="J140" s="394"/>
      <c r="K140" s="400"/>
      <c r="L140" s="401"/>
      <c r="M140" s="395"/>
      <c r="N140" s="394"/>
      <c r="O140" s="396"/>
      <c r="P140" s="390"/>
    </row>
    <row r="141" spans="1:16" ht="13.5">
      <c r="A141" s="387"/>
      <c r="B141" s="371"/>
      <c r="C141" s="388" t="s">
        <v>986</v>
      </c>
      <c r="D141" s="389"/>
      <c r="E141" s="390"/>
      <c r="F141" s="391"/>
      <c r="G141" s="392"/>
      <c r="H141" s="393"/>
      <c r="I141" s="394"/>
      <c r="J141" s="394"/>
      <c r="K141" s="400"/>
      <c r="L141" s="401"/>
      <c r="M141" s="395"/>
      <c r="N141" s="394"/>
      <c r="O141" s="396"/>
      <c r="P141" s="390"/>
    </row>
    <row r="142" spans="1:16" ht="13.5">
      <c r="A142" s="387"/>
      <c r="B142" s="371"/>
      <c r="C142" s="388"/>
      <c r="D142" s="389"/>
      <c r="E142" s="390" t="s">
        <v>68</v>
      </c>
      <c r="F142" s="391">
        <v>0.23</v>
      </c>
      <c r="G142" s="392">
        <f>O6</f>
        <v>640</v>
      </c>
      <c r="H142" s="393">
        <f t="shared" ref="H142:H147" si="17">F142*G142</f>
        <v>147.20000000000002</v>
      </c>
      <c r="I142" s="388" t="s">
        <v>987</v>
      </c>
      <c r="J142" s="394" t="s">
        <v>79</v>
      </c>
      <c r="K142" s="400">
        <v>0.15</v>
      </c>
      <c r="L142" s="401">
        <f>L131</f>
        <v>2810</v>
      </c>
      <c r="M142" s="395">
        <f>L142*K142</f>
        <v>421.5</v>
      </c>
      <c r="N142" s="394"/>
      <c r="O142" s="394"/>
      <c r="P142" s="390"/>
    </row>
    <row r="143" spans="1:16" ht="13.5">
      <c r="A143" s="387"/>
      <c r="B143" s="371"/>
      <c r="C143" s="388"/>
      <c r="D143" s="389"/>
      <c r="E143" s="390" t="s">
        <v>68</v>
      </c>
      <c r="F143" s="391">
        <v>2.25</v>
      </c>
      <c r="G143" s="392">
        <f>O6</f>
        <v>640</v>
      </c>
      <c r="H143" s="393">
        <f t="shared" si="17"/>
        <v>1440</v>
      </c>
      <c r="I143" s="388" t="s">
        <v>988</v>
      </c>
      <c r="J143" s="394" t="s">
        <v>79</v>
      </c>
      <c r="K143" s="400">
        <v>0.75</v>
      </c>
      <c r="L143" s="401">
        <f>L131</f>
        <v>2810</v>
      </c>
      <c r="M143" s="395">
        <f>L143*K143</f>
        <v>2107.5</v>
      </c>
      <c r="N143" s="394"/>
      <c r="O143" s="394"/>
      <c r="P143" s="390"/>
    </row>
    <row r="144" spans="1:16" ht="13.5">
      <c r="A144" s="387"/>
      <c r="B144" s="371"/>
      <c r="C144" s="388"/>
      <c r="D144" s="389"/>
      <c r="E144" s="390" t="s">
        <v>68</v>
      </c>
      <c r="F144" s="391">
        <v>0.2</v>
      </c>
      <c r="G144" s="392">
        <f>O6</f>
        <v>640</v>
      </c>
      <c r="H144" s="393">
        <f t="shared" si="17"/>
        <v>128</v>
      </c>
      <c r="I144" s="388" t="s">
        <v>989</v>
      </c>
      <c r="J144" s="394" t="s">
        <v>79</v>
      </c>
      <c r="K144" s="400">
        <v>0.2</v>
      </c>
      <c r="L144" s="401">
        <f>L131</f>
        <v>2810</v>
      </c>
      <c r="M144" s="395">
        <f>L144*K144</f>
        <v>562</v>
      </c>
      <c r="N144" s="394"/>
      <c r="O144" s="394"/>
      <c r="P144" s="390"/>
    </row>
    <row r="145" spans="1:16" ht="13.5">
      <c r="A145" s="387"/>
      <c r="B145" s="371"/>
      <c r="C145" s="388" t="s">
        <v>990</v>
      </c>
      <c r="D145" s="389" t="s">
        <v>993</v>
      </c>
      <c r="E145" s="390" t="s">
        <v>68</v>
      </c>
      <c r="F145" s="391">
        <v>0.05</v>
      </c>
      <c r="G145" s="392">
        <f>O6</f>
        <v>640</v>
      </c>
      <c r="H145" s="393">
        <f t="shared" si="17"/>
        <v>32</v>
      </c>
      <c r="I145" s="394"/>
      <c r="J145" s="394"/>
      <c r="K145" s="400"/>
      <c r="L145" s="401"/>
      <c r="M145" s="395"/>
      <c r="N145" s="394"/>
      <c r="O145" s="394"/>
      <c r="P145" s="390"/>
    </row>
    <row r="146" spans="1:16" ht="27">
      <c r="A146" s="387"/>
      <c r="B146" s="371"/>
      <c r="C146" s="388" t="s">
        <v>991</v>
      </c>
      <c r="D146" s="389" t="s">
        <v>993</v>
      </c>
      <c r="E146" s="390" t="s">
        <v>67</v>
      </c>
      <c r="F146" s="391">
        <v>0.25</v>
      </c>
      <c r="G146" s="392">
        <f>I6</f>
        <v>1000</v>
      </c>
      <c r="H146" s="393">
        <f t="shared" si="17"/>
        <v>250</v>
      </c>
      <c r="I146" s="402"/>
      <c r="J146" s="394"/>
      <c r="K146" s="400"/>
      <c r="L146" s="401"/>
      <c r="M146" s="395"/>
      <c r="N146" s="394"/>
      <c r="O146" s="394"/>
      <c r="P146" s="390"/>
    </row>
    <row r="147" spans="1:16" ht="13.5">
      <c r="A147" s="387"/>
      <c r="B147" s="371"/>
      <c r="C147" s="388"/>
      <c r="D147" s="389"/>
      <c r="E147" s="390" t="s">
        <v>68</v>
      </c>
      <c r="F147" s="391">
        <v>2</v>
      </c>
      <c r="G147" s="392">
        <f>O6</f>
        <v>640</v>
      </c>
      <c r="H147" s="393">
        <f t="shared" si="17"/>
        <v>1280</v>
      </c>
      <c r="I147" s="394"/>
      <c r="J147" s="394"/>
      <c r="K147" s="400"/>
      <c r="L147" s="401"/>
      <c r="M147" s="395"/>
      <c r="N147" s="394"/>
      <c r="O147" s="394"/>
      <c r="P147" s="390"/>
    </row>
    <row r="148" spans="1:16" ht="13.5">
      <c r="A148" s="387"/>
      <c r="B148" s="371"/>
      <c r="C148" s="388"/>
      <c r="D148" s="389"/>
      <c r="E148" s="390"/>
      <c r="F148" s="391"/>
      <c r="G148" s="392"/>
      <c r="H148" s="393">
        <f>SUM(H142:H147)</f>
        <v>3277.2</v>
      </c>
      <c r="I148" s="394"/>
      <c r="J148" s="394"/>
      <c r="K148" s="400"/>
      <c r="L148" s="401"/>
      <c r="M148" s="395">
        <f>SUM(M142:M147)</f>
        <v>3091</v>
      </c>
      <c r="N148" s="394"/>
      <c r="O148" s="396">
        <f>M148+H148</f>
        <v>6368.2</v>
      </c>
      <c r="P148" s="390"/>
    </row>
    <row r="149" spans="1:16" ht="13.5">
      <c r="A149" s="387"/>
      <c r="B149" s="371" t="s">
        <v>984</v>
      </c>
      <c r="C149" s="388" t="s">
        <v>1994</v>
      </c>
      <c r="D149" s="389" t="s">
        <v>79</v>
      </c>
      <c r="E149" s="390"/>
      <c r="F149" s="391"/>
      <c r="G149" s="392"/>
      <c r="H149" s="393"/>
      <c r="I149" s="394"/>
      <c r="J149" s="394"/>
      <c r="K149" s="400"/>
      <c r="L149" s="401"/>
      <c r="M149" s="395"/>
      <c r="N149" s="394"/>
      <c r="O149" s="396"/>
      <c r="P149" s="390"/>
    </row>
    <row r="150" spans="1:16" ht="13.5">
      <c r="A150" s="387"/>
      <c r="B150" s="371"/>
      <c r="C150" s="388" t="s">
        <v>986</v>
      </c>
      <c r="D150" s="389"/>
      <c r="E150" s="390"/>
      <c r="F150" s="391"/>
      <c r="G150" s="392"/>
      <c r="H150" s="393"/>
      <c r="I150" s="394"/>
      <c r="J150" s="394"/>
      <c r="K150" s="400"/>
      <c r="L150" s="401"/>
      <c r="M150" s="395"/>
      <c r="N150" s="394"/>
      <c r="O150" s="396"/>
      <c r="P150" s="390"/>
    </row>
    <row r="151" spans="1:16" ht="13.5">
      <c r="A151" s="387"/>
      <c r="B151" s="371"/>
      <c r="C151" s="388"/>
      <c r="D151" s="389"/>
      <c r="E151" s="390" t="s">
        <v>68</v>
      </c>
      <c r="F151" s="391">
        <v>0.68</v>
      </c>
      <c r="G151" s="392">
        <f>I6</f>
        <v>1000</v>
      </c>
      <c r="H151" s="393">
        <f t="shared" ref="H151:H156" si="18">F151*G151</f>
        <v>680</v>
      </c>
      <c r="I151" s="388" t="s">
        <v>987</v>
      </c>
      <c r="J151" s="394" t="s">
        <v>79</v>
      </c>
      <c r="K151" s="400">
        <v>0.45</v>
      </c>
      <c r="L151" s="401">
        <f>L142</f>
        <v>2810</v>
      </c>
      <c r="M151" s="395">
        <f>L151*K151</f>
        <v>1264.5</v>
      </c>
      <c r="N151" s="394"/>
      <c r="O151" s="394"/>
      <c r="P151" s="390"/>
    </row>
    <row r="152" spans="1:16" ht="13.5">
      <c r="A152" s="387"/>
      <c r="B152" s="371"/>
      <c r="C152" s="388"/>
      <c r="D152" s="389"/>
      <c r="E152" s="390" t="s">
        <v>68</v>
      </c>
      <c r="F152" s="391">
        <v>1.65</v>
      </c>
      <c r="G152" s="392">
        <f>O6</f>
        <v>640</v>
      </c>
      <c r="H152" s="393">
        <f t="shared" si="18"/>
        <v>1056</v>
      </c>
      <c r="I152" s="388" t="s">
        <v>988</v>
      </c>
      <c r="J152" s="394" t="s">
        <v>79</v>
      </c>
      <c r="K152" s="400">
        <v>0.55000000000000004</v>
      </c>
      <c r="L152" s="401">
        <f>L151</f>
        <v>2810</v>
      </c>
      <c r="M152" s="395">
        <f>L152*K152</f>
        <v>1545.5000000000002</v>
      </c>
      <c r="N152" s="394"/>
      <c r="O152" s="394"/>
      <c r="P152" s="390"/>
    </row>
    <row r="153" spans="1:16" ht="13.5">
      <c r="A153" s="387"/>
      <c r="B153" s="371"/>
      <c r="C153" s="388"/>
      <c r="D153" s="389"/>
      <c r="E153" s="390" t="s">
        <v>68</v>
      </c>
      <c r="F153" s="391">
        <v>0.1</v>
      </c>
      <c r="G153" s="392">
        <f>O6</f>
        <v>640</v>
      </c>
      <c r="H153" s="393">
        <f t="shared" si="18"/>
        <v>64</v>
      </c>
      <c r="I153" s="388" t="s">
        <v>989</v>
      </c>
      <c r="J153" s="394" t="s">
        <v>79</v>
      </c>
      <c r="K153" s="400">
        <v>0.1</v>
      </c>
      <c r="L153" s="401">
        <f>L151</f>
        <v>2810</v>
      </c>
      <c r="M153" s="395">
        <f>L153*K153</f>
        <v>281</v>
      </c>
      <c r="N153" s="394"/>
      <c r="O153" s="394"/>
      <c r="P153" s="390"/>
    </row>
    <row r="154" spans="1:16" ht="13.5">
      <c r="A154" s="387"/>
      <c r="B154" s="371"/>
      <c r="C154" s="388" t="s">
        <v>990</v>
      </c>
      <c r="D154" s="389" t="s">
        <v>993</v>
      </c>
      <c r="E154" s="390" t="s">
        <v>68</v>
      </c>
      <c r="F154" s="391">
        <v>0.05</v>
      </c>
      <c r="G154" s="392">
        <f>O6</f>
        <v>640</v>
      </c>
      <c r="H154" s="393">
        <f t="shared" si="18"/>
        <v>32</v>
      </c>
      <c r="I154" s="394"/>
      <c r="J154" s="394"/>
      <c r="K154" s="400"/>
      <c r="L154" s="401"/>
      <c r="M154" s="395"/>
      <c r="N154" s="394"/>
      <c r="O154" s="394"/>
      <c r="P154" s="390"/>
    </row>
    <row r="155" spans="1:16" ht="27">
      <c r="A155" s="387"/>
      <c r="B155" s="371"/>
      <c r="C155" s="388" t="s">
        <v>991</v>
      </c>
      <c r="D155" s="389" t="s">
        <v>993</v>
      </c>
      <c r="E155" s="390" t="s">
        <v>67</v>
      </c>
      <c r="F155" s="391">
        <v>0.25</v>
      </c>
      <c r="G155" s="392">
        <f>I6</f>
        <v>1000</v>
      </c>
      <c r="H155" s="393">
        <f t="shared" si="18"/>
        <v>250</v>
      </c>
      <c r="I155" s="402"/>
      <c r="J155" s="394"/>
      <c r="K155" s="400"/>
      <c r="L155" s="401"/>
      <c r="M155" s="395"/>
      <c r="N155" s="394"/>
      <c r="O155" s="394"/>
      <c r="P155" s="390"/>
    </row>
    <row r="156" spans="1:16" ht="13.5">
      <c r="A156" s="387"/>
      <c r="B156" s="371"/>
      <c r="C156" s="388"/>
      <c r="D156" s="389"/>
      <c r="E156" s="390" t="s">
        <v>68</v>
      </c>
      <c r="F156" s="391">
        <v>2</v>
      </c>
      <c r="G156" s="392">
        <f>O6</f>
        <v>640</v>
      </c>
      <c r="H156" s="393">
        <f t="shared" si="18"/>
        <v>1280</v>
      </c>
      <c r="I156" s="394"/>
      <c r="J156" s="394"/>
      <c r="K156" s="400"/>
      <c r="L156" s="401"/>
      <c r="M156" s="395"/>
      <c r="N156" s="394"/>
      <c r="O156" s="394"/>
      <c r="P156" s="390"/>
    </row>
    <row r="157" spans="1:16" ht="13.5">
      <c r="A157" s="387"/>
      <c r="B157" s="371"/>
      <c r="C157" s="388"/>
      <c r="D157" s="389"/>
      <c r="E157" s="390"/>
      <c r="F157" s="391"/>
      <c r="G157" s="392"/>
      <c r="H157" s="393">
        <f>SUM(H151:H156)</f>
        <v>3362</v>
      </c>
      <c r="I157" s="394"/>
      <c r="J157" s="394"/>
      <c r="K157" s="400"/>
      <c r="L157" s="401"/>
      <c r="M157" s="395">
        <f>SUM(M151:M156)</f>
        <v>3091</v>
      </c>
      <c r="N157" s="394"/>
      <c r="O157" s="396">
        <f>M157+H157</f>
        <v>6453</v>
      </c>
      <c r="P157" s="390"/>
    </row>
    <row r="158" spans="1:16" ht="13.5">
      <c r="A158" s="387"/>
      <c r="B158" s="371" t="s">
        <v>996</v>
      </c>
      <c r="C158" s="388" t="s">
        <v>1995</v>
      </c>
      <c r="D158" s="389" t="s">
        <v>79</v>
      </c>
      <c r="E158" s="390"/>
      <c r="F158" s="391"/>
      <c r="G158" s="392"/>
      <c r="H158" s="393"/>
      <c r="I158" s="394"/>
      <c r="J158" s="394"/>
      <c r="K158" s="400"/>
      <c r="L158" s="401"/>
      <c r="M158" s="561"/>
      <c r="N158" s="561"/>
      <c r="O158" s="396"/>
      <c r="P158" s="390"/>
    </row>
    <row r="159" spans="1:16" ht="13.5">
      <c r="A159" s="387"/>
      <c r="B159" s="371"/>
      <c r="C159" s="388" t="s">
        <v>986</v>
      </c>
      <c r="D159" s="389"/>
      <c r="E159" s="390"/>
      <c r="F159" s="391"/>
      <c r="G159" s="392"/>
      <c r="H159" s="393"/>
      <c r="I159" s="394"/>
      <c r="J159" s="394"/>
      <c r="K159" s="400"/>
      <c r="L159" s="401"/>
      <c r="M159" s="395"/>
      <c r="N159" s="394"/>
      <c r="O159" s="396"/>
      <c r="P159" s="390"/>
    </row>
    <row r="160" spans="1:16" ht="13.5">
      <c r="A160" s="387"/>
      <c r="B160" s="371"/>
      <c r="C160" s="388"/>
      <c r="D160" s="389"/>
      <c r="E160" s="390" t="s">
        <v>68</v>
      </c>
      <c r="F160" s="391">
        <v>0.45</v>
      </c>
      <c r="G160" s="392">
        <f>I6</f>
        <v>1000</v>
      </c>
      <c r="H160" s="393">
        <f t="shared" ref="H160:H165" si="19">F160*G160</f>
        <v>450</v>
      </c>
      <c r="I160" s="388" t="s">
        <v>987</v>
      </c>
      <c r="J160" s="394" t="s">
        <v>79</v>
      </c>
      <c r="K160" s="400">
        <v>0.3</v>
      </c>
      <c r="L160" s="401">
        <f>L151</f>
        <v>2810</v>
      </c>
      <c r="M160" s="395">
        <f>L160*K160</f>
        <v>843</v>
      </c>
      <c r="N160" s="394"/>
      <c r="O160" s="394"/>
      <c r="P160" s="390"/>
    </row>
    <row r="161" spans="1:16" ht="13.5">
      <c r="A161" s="387"/>
      <c r="B161" s="371"/>
      <c r="C161" s="388"/>
      <c r="D161" s="389"/>
      <c r="E161" s="390" t="s">
        <v>68</v>
      </c>
      <c r="F161" s="391">
        <v>1.95</v>
      </c>
      <c r="G161" s="392">
        <f>I6</f>
        <v>1000</v>
      </c>
      <c r="H161" s="393">
        <f t="shared" si="19"/>
        <v>1950</v>
      </c>
      <c r="I161" s="388" t="s">
        <v>988</v>
      </c>
      <c r="J161" s="394" t="s">
        <v>79</v>
      </c>
      <c r="K161" s="400">
        <v>0.65</v>
      </c>
      <c r="L161" s="401">
        <f>L152</f>
        <v>2810</v>
      </c>
      <c r="M161" s="395">
        <f>L161*K161</f>
        <v>1826.5</v>
      </c>
      <c r="N161" s="394"/>
      <c r="O161" s="394"/>
      <c r="P161" s="390"/>
    </row>
    <row r="162" spans="1:16" ht="13.5">
      <c r="A162" s="387"/>
      <c r="B162" s="371"/>
      <c r="C162" s="388"/>
      <c r="D162" s="389"/>
      <c r="E162" s="390" t="s">
        <v>68</v>
      </c>
      <c r="F162" s="391">
        <v>0.15</v>
      </c>
      <c r="G162" s="392">
        <f>I6</f>
        <v>1000</v>
      </c>
      <c r="H162" s="393">
        <f t="shared" si="19"/>
        <v>150</v>
      </c>
      <c r="I162" s="388" t="s">
        <v>989</v>
      </c>
      <c r="J162" s="394" t="s">
        <v>79</v>
      </c>
      <c r="K162" s="400">
        <v>0.15</v>
      </c>
      <c r="L162" s="401">
        <f>L151</f>
        <v>2810</v>
      </c>
      <c r="M162" s="395">
        <f>L162*K162</f>
        <v>421.5</v>
      </c>
      <c r="N162" s="394"/>
      <c r="O162" s="394"/>
      <c r="P162" s="390"/>
    </row>
    <row r="163" spans="1:16" ht="13.5">
      <c r="A163" s="387"/>
      <c r="B163" s="371"/>
      <c r="C163" s="388" t="s">
        <v>990</v>
      </c>
      <c r="D163" s="389" t="s">
        <v>993</v>
      </c>
      <c r="E163" s="390" t="s">
        <v>68</v>
      </c>
      <c r="F163" s="391">
        <v>0.05</v>
      </c>
      <c r="G163" s="392"/>
      <c r="H163" s="393">
        <f t="shared" si="19"/>
        <v>0</v>
      </c>
      <c r="I163" s="394"/>
      <c r="J163" s="394"/>
      <c r="K163" s="400"/>
      <c r="L163" s="401"/>
      <c r="M163" s="395"/>
      <c r="N163" s="394"/>
      <c r="O163" s="394"/>
      <c r="P163" s="390"/>
    </row>
    <row r="164" spans="1:16" ht="27">
      <c r="A164" s="387"/>
      <c r="B164" s="371"/>
      <c r="C164" s="388" t="s">
        <v>991</v>
      </c>
      <c r="D164" s="389" t="s">
        <v>993</v>
      </c>
      <c r="E164" s="390" t="s">
        <v>67</v>
      </c>
      <c r="F164" s="391">
        <v>0.25</v>
      </c>
      <c r="G164" s="392">
        <f>I6</f>
        <v>1000</v>
      </c>
      <c r="H164" s="393">
        <f t="shared" si="19"/>
        <v>250</v>
      </c>
      <c r="I164" s="402"/>
      <c r="J164" s="394"/>
      <c r="K164" s="400"/>
      <c r="L164" s="401"/>
      <c r="M164" s="395"/>
      <c r="N164" s="394"/>
      <c r="O164" s="394"/>
      <c r="P164" s="390"/>
    </row>
    <row r="165" spans="1:16" ht="13.5">
      <c r="A165" s="387"/>
      <c r="B165" s="371"/>
      <c r="C165" s="388"/>
      <c r="D165" s="389"/>
      <c r="E165" s="390" t="s">
        <v>68</v>
      </c>
      <c r="F165" s="391">
        <v>2</v>
      </c>
      <c r="G165" s="392">
        <f>O6</f>
        <v>640</v>
      </c>
      <c r="H165" s="393">
        <f t="shared" si="19"/>
        <v>1280</v>
      </c>
      <c r="I165" s="394"/>
      <c r="J165" s="394"/>
      <c r="K165" s="400"/>
      <c r="L165" s="401"/>
      <c r="M165" s="395"/>
      <c r="N165" s="394"/>
      <c r="O165" s="394"/>
      <c r="P165" s="390"/>
    </row>
    <row r="166" spans="1:16" ht="13.5">
      <c r="A166" s="387"/>
      <c r="B166" s="371"/>
      <c r="C166" s="388"/>
      <c r="D166" s="389"/>
      <c r="E166" s="390"/>
      <c r="F166" s="391"/>
      <c r="G166" s="392"/>
      <c r="H166" s="393">
        <f>SUM(H160:H165)</f>
        <v>4080</v>
      </c>
      <c r="I166" s="394"/>
      <c r="J166" s="394"/>
      <c r="K166" s="400"/>
      <c r="L166" s="401"/>
      <c r="M166" s="395">
        <f>SUM(M160:M165)</f>
        <v>3091</v>
      </c>
      <c r="N166" s="394"/>
      <c r="O166" s="396">
        <f>M166+H166</f>
        <v>7171</v>
      </c>
      <c r="P166" s="390"/>
    </row>
    <row r="167" spans="1:16" ht="13.5">
      <c r="A167" s="387"/>
      <c r="B167" s="371"/>
      <c r="C167" s="388"/>
      <c r="D167" s="389"/>
      <c r="E167" s="390"/>
      <c r="F167" s="391"/>
      <c r="G167" s="392"/>
      <c r="H167" s="393"/>
      <c r="I167" s="394"/>
      <c r="J167" s="394"/>
      <c r="K167" s="400"/>
      <c r="L167" s="401"/>
      <c r="M167" s="395"/>
      <c r="N167" s="394"/>
      <c r="O167" s="396"/>
      <c r="P167" s="390"/>
    </row>
    <row r="168" spans="1:16" ht="13.5">
      <c r="A168" s="387"/>
      <c r="B168" s="371"/>
      <c r="C168" s="388"/>
      <c r="D168" s="389"/>
      <c r="E168" s="390"/>
      <c r="F168" s="391"/>
      <c r="G168" s="392"/>
      <c r="H168" s="393"/>
      <c r="I168" s="394"/>
      <c r="J168" s="394"/>
      <c r="K168" s="400"/>
      <c r="L168" s="401"/>
      <c r="M168" s="404"/>
      <c r="N168" s="404"/>
      <c r="O168" s="396"/>
      <c r="P168" s="390"/>
    </row>
    <row r="169" spans="1:16" ht="13.5">
      <c r="A169" s="387"/>
      <c r="B169" s="371" t="s">
        <v>1001</v>
      </c>
      <c r="C169" s="388" t="s">
        <v>1996</v>
      </c>
      <c r="D169" s="389" t="s">
        <v>79</v>
      </c>
      <c r="E169" s="390"/>
      <c r="F169" s="391"/>
      <c r="G169" s="392"/>
      <c r="H169" s="393"/>
      <c r="I169" s="394"/>
      <c r="J169" s="394"/>
      <c r="K169" s="400"/>
      <c r="L169" s="401"/>
      <c r="M169" s="395"/>
      <c r="N169" s="394"/>
      <c r="O169" s="396"/>
      <c r="P169" s="390"/>
    </row>
    <row r="170" spans="1:16" ht="13.5">
      <c r="A170" s="387"/>
      <c r="B170" s="371"/>
      <c r="C170" s="388" t="s">
        <v>986</v>
      </c>
      <c r="D170" s="389"/>
      <c r="E170" s="390"/>
      <c r="F170" s="391"/>
      <c r="G170" s="392"/>
      <c r="H170" s="393"/>
      <c r="I170" s="394"/>
      <c r="J170" s="394"/>
      <c r="K170" s="400"/>
      <c r="L170" s="401"/>
      <c r="M170" s="395"/>
      <c r="N170" s="394"/>
      <c r="O170" s="396"/>
      <c r="P170" s="390"/>
    </row>
    <row r="171" spans="1:16" ht="13.5">
      <c r="A171" s="387"/>
      <c r="B171" s="371"/>
      <c r="C171" s="388"/>
      <c r="D171" s="389"/>
      <c r="E171" s="390" t="s">
        <v>68</v>
      </c>
      <c r="F171" s="391">
        <v>0.23</v>
      </c>
      <c r="G171" s="392">
        <f>O6</f>
        <v>640</v>
      </c>
      <c r="H171" s="393">
        <f t="shared" ref="H171:H176" si="20">F171*G171</f>
        <v>147.20000000000002</v>
      </c>
      <c r="I171" s="388" t="s">
        <v>987</v>
      </c>
      <c r="J171" s="394" t="s">
        <v>79</v>
      </c>
      <c r="K171" s="400">
        <v>0.15</v>
      </c>
      <c r="L171" s="401">
        <f>L160</f>
        <v>2810</v>
      </c>
      <c r="M171" s="395">
        <f>L171*K171</f>
        <v>421.5</v>
      </c>
      <c r="N171" s="394"/>
      <c r="O171" s="394"/>
      <c r="P171" s="390"/>
    </row>
    <row r="172" spans="1:16" ht="13.5">
      <c r="A172" s="387"/>
      <c r="B172" s="371"/>
      <c r="C172" s="388"/>
      <c r="D172" s="389"/>
      <c r="E172" s="390" t="s">
        <v>68</v>
      </c>
      <c r="F172" s="391">
        <v>2.25</v>
      </c>
      <c r="G172" s="392">
        <f>O6</f>
        <v>640</v>
      </c>
      <c r="H172" s="393">
        <f t="shared" si="20"/>
        <v>1440</v>
      </c>
      <c r="I172" s="388" t="s">
        <v>988</v>
      </c>
      <c r="J172" s="394" t="s">
        <v>79</v>
      </c>
      <c r="K172" s="400">
        <v>0.75</v>
      </c>
      <c r="L172" s="401">
        <f>L160</f>
        <v>2810</v>
      </c>
      <c r="M172" s="395">
        <f>L172*K172</f>
        <v>2107.5</v>
      </c>
      <c r="N172" s="394"/>
      <c r="O172" s="394"/>
      <c r="P172" s="390"/>
    </row>
    <row r="173" spans="1:16" ht="13.5">
      <c r="A173" s="387"/>
      <c r="B173" s="371"/>
      <c r="C173" s="388"/>
      <c r="D173" s="389"/>
      <c r="E173" s="390" t="s">
        <v>68</v>
      </c>
      <c r="F173" s="391">
        <v>0.2</v>
      </c>
      <c r="G173" s="392">
        <f>O6</f>
        <v>640</v>
      </c>
      <c r="H173" s="393">
        <f t="shared" si="20"/>
        <v>128</v>
      </c>
      <c r="I173" s="388" t="s">
        <v>989</v>
      </c>
      <c r="J173" s="394" t="s">
        <v>79</v>
      </c>
      <c r="K173" s="400">
        <v>0.2</v>
      </c>
      <c r="L173" s="401">
        <f>L160</f>
        <v>2810</v>
      </c>
      <c r="M173" s="395">
        <f>L173*K173</f>
        <v>562</v>
      </c>
      <c r="N173" s="394"/>
      <c r="O173" s="394"/>
      <c r="P173" s="390"/>
    </row>
    <row r="174" spans="1:16" ht="13.5">
      <c r="A174" s="387"/>
      <c r="B174" s="371"/>
      <c r="C174" s="388" t="s">
        <v>990</v>
      </c>
      <c r="D174" s="389" t="s">
        <v>993</v>
      </c>
      <c r="E174" s="390" t="s">
        <v>68</v>
      </c>
      <c r="F174" s="391">
        <v>0.05</v>
      </c>
      <c r="G174" s="392">
        <f>O6</f>
        <v>640</v>
      </c>
      <c r="H174" s="393">
        <f t="shared" si="20"/>
        <v>32</v>
      </c>
      <c r="I174" s="394"/>
      <c r="J174" s="394"/>
      <c r="K174" s="400"/>
      <c r="L174" s="401"/>
      <c r="M174" s="395"/>
      <c r="N174" s="394"/>
      <c r="O174" s="394"/>
      <c r="P174" s="390"/>
    </row>
    <row r="175" spans="1:16" ht="27">
      <c r="A175" s="387"/>
      <c r="B175" s="371"/>
      <c r="C175" s="388" t="s">
        <v>991</v>
      </c>
      <c r="D175" s="389" t="s">
        <v>993</v>
      </c>
      <c r="E175" s="390" t="s">
        <v>67</v>
      </c>
      <c r="F175" s="391">
        <v>0.25</v>
      </c>
      <c r="G175" s="392">
        <f>I6</f>
        <v>1000</v>
      </c>
      <c r="H175" s="393">
        <f t="shared" si="20"/>
        <v>250</v>
      </c>
      <c r="I175" s="402"/>
      <c r="J175" s="394"/>
      <c r="K175" s="400"/>
      <c r="L175" s="401"/>
      <c r="M175" s="395"/>
      <c r="N175" s="394"/>
      <c r="O175" s="394"/>
      <c r="P175" s="390"/>
    </row>
    <row r="176" spans="1:16" ht="13.5">
      <c r="A176" s="387"/>
      <c r="B176" s="371"/>
      <c r="C176" s="388"/>
      <c r="D176" s="389"/>
      <c r="E176" s="390" t="s">
        <v>68</v>
      </c>
      <c r="F176" s="391">
        <v>2</v>
      </c>
      <c r="G176" s="392">
        <f>O6</f>
        <v>640</v>
      </c>
      <c r="H176" s="393">
        <f t="shared" si="20"/>
        <v>1280</v>
      </c>
      <c r="I176" s="394"/>
      <c r="J176" s="394"/>
      <c r="K176" s="400"/>
      <c r="L176" s="401"/>
      <c r="M176" s="395"/>
      <c r="N176" s="394"/>
      <c r="O176" s="394"/>
      <c r="P176" s="390"/>
    </row>
    <row r="177" spans="1:16" ht="13.5">
      <c r="A177" s="387"/>
      <c r="B177" s="371"/>
      <c r="C177" s="388"/>
      <c r="D177" s="389"/>
      <c r="E177" s="390"/>
      <c r="F177" s="391"/>
      <c r="G177" s="392"/>
      <c r="H177" s="393">
        <f>SUM(H171:H176)</f>
        <v>3277.2</v>
      </c>
      <c r="I177" s="394"/>
      <c r="J177" s="394"/>
      <c r="K177" s="400"/>
      <c r="L177" s="401"/>
      <c r="M177" s="395">
        <f>SUM(M171:M176)</f>
        <v>3091</v>
      </c>
      <c r="N177" s="394"/>
      <c r="O177" s="396">
        <f>M177+H177</f>
        <v>6368.2</v>
      </c>
      <c r="P177" s="390"/>
    </row>
    <row r="178" spans="1:16" ht="27">
      <c r="A178" s="387"/>
      <c r="B178" s="371" t="s">
        <v>447</v>
      </c>
      <c r="C178" s="388" t="s">
        <v>1005</v>
      </c>
      <c r="D178" s="389"/>
      <c r="E178" s="390"/>
      <c r="F178" s="391"/>
      <c r="G178" s="392"/>
      <c r="H178" s="393"/>
      <c r="I178" s="394"/>
      <c r="J178" s="394"/>
      <c r="K178" s="400"/>
      <c r="L178" s="401"/>
      <c r="M178" s="396"/>
      <c r="N178" s="396"/>
      <c r="O178" s="396"/>
      <c r="P178" s="390"/>
    </row>
    <row r="179" spans="1:16" ht="13.5">
      <c r="A179" s="387"/>
      <c r="B179" s="371" t="s">
        <v>1007</v>
      </c>
      <c r="C179" s="388" t="s">
        <v>985</v>
      </c>
      <c r="D179" s="389"/>
      <c r="E179" s="390"/>
      <c r="F179" s="391"/>
      <c r="G179" s="392"/>
      <c r="H179" s="393"/>
      <c r="I179" s="394"/>
      <c r="J179" s="394"/>
      <c r="K179" s="400"/>
      <c r="L179" s="401"/>
      <c r="M179" s="395"/>
      <c r="N179" s="394"/>
      <c r="O179" s="396"/>
      <c r="P179" s="390"/>
    </row>
    <row r="180" spans="1:16" ht="13.5">
      <c r="A180" s="387"/>
      <c r="B180" s="371"/>
      <c r="C180" s="388" t="s">
        <v>986</v>
      </c>
      <c r="D180" s="389"/>
      <c r="E180" s="390"/>
      <c r="F180" s="391"/>
      <c r="G180" s="392"/>
      <c r="H180" s="393"/>
      <c r="I180" s="394"/>
      <c r="J180" s="394"/>
      <c r="K180" s="400"/>
      <c r="L180" s="401"/>
      <c r="M180" s="395"/>
      <c r="N180" s="394"/>
      <c r="O180" s="396"/>
      <c r="P180" s="390"/>
    </row>
    <row r="181" spans="1:16" ht="13.5">
      <c r="A181" s="387"/>
      <c r="B181" s="371"/>
      <c r="C181" s="388" t="s">
        <v>987</v>
      </c>
      <c r="D181" s="389" t="s">
        <v>992</v>
      </c>
      <c r="E181" s="390" t="s">
        <v>68</v>
      </c>
      <c r="F181" s="391">
        <v>2.25</v>
      </c>
      <c r="G181" s="392">
        <f>O6</f>
        <v>640</v>
      </c>
      <c r="H181" s="393">
        <f t="shared" ref="H181:H187" si="21">F181*G181</f>
        <v>1440</v>
      </c>
      <c r="I181" s="394"/>
      <c r="J181" s="394"/>
      <c r="K181" s="400"/>
      <c r="L181" s="401"/>
      <c r="M181" s="395"/>
      <c r="N181" s="394">
        <f t="shared" ref="N181:N187" si="22">H181*0.03</f>
        <v>43.199999999999996</v>
      </c>
      <c r="O181" s="394">
        <f t="shared" ref="O181:O187" si="23">H181+N181</f>
        <v>1483.2</v>
      </c>
      <c r="P181" s="390"/>
    </row>
    <row r="182" spans="1:16" ht="13.5">
      <c r="A182" s="387"/>
      <c r="B182" s="371"/>
      <c r="C182" s="388" t="s">
        <v>988</v>
      </c>
      <c r="D182" s="389" t="s">
        <v>994</v>
      </c>
      <c r="E182" s="390" t="s">
        <v>68</v>
      </c>
      <c r="F182" s="391">
        <v>7.7</v>
      </c>
      <c r="G182" s="392">
        <f>O6</f>
        <v>640</v>
      </c>
      <c r="H182" s="393">
        <f t="shared" si="21"/>
        <v>4928</v>
      </c>
      <c r="I182" s="394"/>
      <c r="J182" s="394"/>
      <c r="K182" s="400"/>
      <c r="L182" s="401"/>
      <c r="M182" s="395"/>
      <c r="N182" s="394">
        <f t="shared" si="22"/>
        <v>147.84</v>
      </c>
      <c r="O182" s="394">
        <f t="shared" si="23"/>
        <v>5075.84</v>
      </c>
      <c r="P182" s="390"/>
    </row>
    <row r="183" spans="1:16" ht="13.5">
      <c r="A183" s="387"/>
      <c r="B183" s="371"/>
      <c r="C183" s="388" t="s">
        <v>989</v>
      </c>
      <c r="D183" s="389" t="s">
        <v>995</v>
      </c>
      <c r="E183" s="390" t="s">
        <v>68</v>
      </c>
      <c r="F183" s="391">
        <v>2.8</v>
      </c>
      <c r="G183" s="392">
        <f>O6</f>
        <v>640</v>
      </c>
      <c r="H183" s="393">
        <f t="shared" si="21"/>
        <v>1792</v>
      </c>
      <c r="I183" s="394"/>
      <c r="J183" s="394"/>
      <c r="K183" s="400"/>
      <c r="L183" s="401"/>
      <c r="M183" s="395"/>
      <c r="N183" s="394">
        <f t="shared" si="22"/>
        <v>53.76</v>
      </c>
      <c r="O183" s="394">
        <f t="shared" si="23"/>
        <v>1845.76</v>
      </c>
      <c r="P183" s="390"/>
    </row>
    <row r="184" spans="1:16" ht="13.5">
      <c r="A184" s="387"/>
      <c r="B184" s="371"/>
      <c r="C184" s="388" t="s">
        <v>1008</v>
      </c>
      <c r="D184" s="389" t="s">
        <v>1009</v>
      </c>
      <c r="E184" s="390" t="s">
        <v>68</v>
      </c>
      <c r="F184" s="391">
        <v>1.45</v>
      </c>
      <c r="G184" s="392">
        <f>O6</f>
        <v>640</v>
      </c>
      <c r="H184" s="393">
        <f>F184*G184</f>
        <v>928</v>
      </c>
      <c r="I184" s="394"/>
      <c r="J184" s="394"/>
      <c r="K184" s="400"/>
      <c r="L184" s="401"/>
      <c r="M184" s="395"/>
      <c r="N184" s="394">
        <f>H184*0.03</f>
        <v>27.84</v>
      </c>
      <c r="O184" s="394">
        <f>H184+N184</f>
        <v>955.84</v>
      </c>
      <c r="P184" s="390"/>
    </row>
    <row r="185" spans="1:16" ht="13.5">
      <c r="A185" s="387"/>
      <c r="B185" s="371"/>
      <c r="C185" s="388" t="s">
        <v>990</v>
      </c>
      <c r="D185" s="389" t="s">
        <v>993</v>
      </c>
      <c r="E185" s="390" t="s">
        <v>68</v>
      </c>
      <c r="F185" s="391">
        <v>0.05</v>
      </c>
      <c r="G185" s="392">
        <f>O6</f>
        <v>640</v>
      </c>
      <c r="H185" s="393">
        <f t="shared" si="21"/>
        <v>32</v>
      </c>
      <c r="I185" s="394"/>
      <c r="J185" s="394"/>
      <c r="K185" s="400"/>
      <c r="L185" s="401"/>
      <c r="M185" s="395"/>
      <c r="N185" s="394">
        <f t="shared" si="22"/>
        <v>0.96</v>
      </c>
      <c r="O185" s="394">
        <f t="shared" si="23"/>
        <v>32.96</v>
      </c>
      <c r="P185" s="390"/>
    </row>
    <row r="186" spans="1:16" ht="27">
      <c r="A186" s="387"/>
      <c r="B186" s="371"/>
      <c r="C186" s="388" t="s">
        <v>991</v>
      </c>
      <c r="D186" s="389" t="s">
        <v>993</v>
      </c>
      <c r="E186" s="390" t="s">
        <v>67</v>
      </c>
      <c r="F186" s="391">
        <v>0.25</v>
      </c>
      <c r="G186" s="392">
        <f>I6</f>
        <v>1000</v>
      </c>
      <c r="H186" s="393">
        <f t="shared" si="21"/>
        <v>250</v>
      </c>
      <c r="I186" s="402"/>
      <c r="J186" s="394"/>
      <c r="K186" s="400"/>
      <c r="L186" s="401"/>
      <c r="M186" s="395"/>
      <c r="N186" s="394">
        <f t="shared" si="22"/>
        <v>7.5</v>
      </c>
      <c r="O186" s="394">
        <f t="shared" si="23"/>
        <v>257.5</v>
      </c>
      <c r="P186" s="390"/>
    </row>
    <row r="187" spans="1:16" ht="13.5">
      <c r="A187" s="387"/>
      <c r="B187" s="371"/>
      <c r="C187" s="388"/>
      <c r="D187" s="389"/>
      <c r="E187" s="390" t="s">
        <v>68</v>
      </c>
      <c r="F187" s="391">
        <v>2</v>
      </c>
      <c r="G187" s="392">
        <f>O6</f>
        <v>640</v>
      </c>
      <c r="H187" s="393">
        <f t="shared" si="21"/>
        <v>1280</v>
      </c>
      <c r="I187" s="394"/>
      <c r="J187" s="394"/>
      <c r="K187" s="400"/>
      <c r="L187" s="401"/>
      <c r="M187" s="395"/>
      <c r="N187" s="394">
        <f t="shared" si="22"/>
        <v>38.4</v>
      </c>
      <c r="O187" s="394">
        <f t="shared" si="23"/>
        <v>1318.4</v>
      </c>
      <c r="P187" s="390"/>
    </row>
    <row r="188" spans="1:16" ht="13.5">
      <c r="A188" s="387"/>
      <c r="B188" s="371"/>
      <c r="C188" s="388"/>
      <c r="D188" s="389"/>
      <c r="E188" s="390"/>
      <c r="F188" s="391"/>
      <c r="G188" s="392"/>
      <c r="H188" s="393">
        <f>SUM(H186:H187)</f>
        <v>1530</v>
      </c>
      <c r="I188" s="394"/>
      <c r="J188" s="394"/>
      <c r="K188" s="400"/>
      <c r="L188" s="401"/>
      <c r="M188" s="395"/>
      <c r="N188" s="394"/>
      <c r="O188" s="394">
        <f>SUM(O186:O187)</f>
        <v>1575.9</v>
      </c>
      <c r="P188" s="390"/>
    </row>
    <row r="189" spans="1:16" ht="13.5">
      <c r="A189" s="387"/>
      <c r="B189" s="371"/>
      <c r="C189" s="388"/>
      <c r="D189" s="389"/>
      <c r="E189" s="390"/>
      <c r="F189" s="391"/>
      <c r="G189" s="392"/>
      <c r="H189" s="393"/>
      <c r="I189" s="394"/>
      <c r="J189" s="394"/>
      <c r="K189" s="400"/>
      <c r="L189" s="401"/>
      <c r="M189" s="395"/>
      <c r="N189" s="394"/>
      <c r="O189" s="396">
        <f>O188+H188</f>
        <v>3105.9</v>
      </c>
      <c r="P189" s="390"/>
    </row>
    <row r="190" spans="1:16" ht="13.5">
      <c r="A190" s="387"/>
      <c r="B190" s="371" t="s">
        <v>1010</v>
      </c>
      <c r="C190" s="388" t="s">
        <v>997</v>
      </c>
      <c r="D190" s="389"/>
      <c r="E190" s="390"/>
      <c r="F190" s="391"/>
      <c r="G190" s="392"/>
      <c r="H190" s="393"/>
      <c r="I190" s="394"/>
      <c r="J190" s="394"/>
      <c r="K190" s="400"/>
      <c r="L190" s="401"/>
      <c r="M190" s="561" t="s">
        <v>1006</v>
      </c>
      <c r="N190" s="561"/>
      <c r="O190" s="396">
        <f>O189+O185+O183+O182+O181</f>
        <v>11543.66</v>
      </c>
      <c r="P190" s="390"/>
    </row>
    <row r="191" spans="1:16" ht="13.5">
      <c r="A191" s="387"/>
      <c r="B191" s="371"/>
      <c r="C191" s="388" t="s">
        <v>986</v>
      </c>
      <c r="D191" s="389"/>
      <c r="E191" s="390"/>
      <c r="F191" s="391"/>
      <c r="G191" s="392"/>
      <c r="H191" s="393"/>
      <c r="I191" s="394"/>
      <c r="J191" s="394"/>
      <c r="K191" s="400"/>
      <c r="L191" s="401"/>
      <c r="M191" s="395"/>
      <c r="N191" s="394"/>
      <c r="O191" s="396"/>
      <c r="P191" s="390"/>
    </row>
    <row r="192" spans="1:16" ht="13.5">
      <c r="A192" s="387"/>
      <c r="B192" s="371"/>
      <c r="C192" s="388" t="s">
        <v>987</v>
      </c>
      <c r="D192" s="389" t="s">
        <v>998</v>
      </c>
      <c r="E192" s="390" t="s">
        <v>68</v>
      </c>
      <c r="F192" s="391">
        <v>1.5</v>
      </c>
      <c r="G192" s="392">
        <f>O6</f>
        <v>640</v>
      </c>
      <c r="H192" s="393">
        <f t="shared" ref="H192:H198" si="24">F192*G192</f>
        <v>960</v>
      </c>
      <c r="I192" s="394"/>
      <c r="J192" s="394"/>
      <c r="K192" s="400"/>
      <c r="L192" s="401"/>
      <c r="M192" s="395"/>
      <c r="N192" s="394">
        <f t="shared" ref="N192:N198" si="25">H192*0.03</f>
        <v>28.799999999999997</v>
      </c>
      <c r="O192" s="394">
        <f t="shared" ref="O192:O198" si="26">H192+N192</f>
        <v>988.8</v>
      </c>
      <c r="P192" s="390"/>
    </row>
    <row r="193" spans="1:16" ht="13.5">
      <c r="A193" s="387"/>
      <c r="B193" s="371"/>
      <c r="C193" s="388" t="s">
        <v>988</v>
      </c>
      <c r="D193" s="389" t="s">
        <v>999</v>
      </c>
      <c r="E193" s="390" t="s">
        <v>68</v>
      </c>
      <c r="F193" s="391">
        <v>9.1</v>
      </c>
      <c r="G193" s="392">
        <f>O6</f>
        <v>640</v>
      </c>
      <c r="H193" s="393">
        <f t="shared" si="24"/>
        <v>5824</v>
      </c>
      <c r="I193" s="394"/>
      <c r="J193" s="394"/>
      <c r="K193" s="400"/>
      <c r="L193" s="401"/>
      <c r="M193" s="395"/>
      <c r="N193" s="394">
        <f t="shared" si="25"/>
        <v>174.72</v>
      </c>
      <c r="O193" s="394">
        <f t="shared" si="26"/>
        <v>5998.72</v>
      </c>
      <c r="P193" s="390"/>
    </row>
    <row r="194" spans="1:16" ht="13.5">
      <c r="A194" s="387"/>
      <c r="B194" s="371"/>
      <c r="C194" s="388" t="s">
        <v>989</v>
      </c>
      <c r="D194" s="389" t="s">
        <v>1000</v>
      </c>
      <c r="E194" s="390" t="s">
        <v>68</v>
      </c>
      <c r="F194" s="391">
        <v>4.2</v>
      </c>
      <c r="G194" s="392">
        <f>O6</f>
        <v>640</v>
      </c>
      <c r="H194" s="393">
        <f t="shared" si="24"/>
        <v>2688</v>
      </c>
      <c r="I194" s="394"/>
      <c r="J194" s="394"/>
      <c r="K194" s="400"/>
      <c r="L194" s="401"/>
      <c r="M194" s="395"/>
      <c r="N194" s="394">
        <f t="shared" si="25"/>
        <v>80.64</v>
      </c>
      <c r="O194" s="394">
        <f t="shared" si="26"/>
        <v>2768.64</v>
      </c>
      <c r="P194" s="390"/>
    </row>
    <row r="195" spans="1:16" ht="13.5">
      <c r="A195" s="387"/>
      <c r="B195" s="371"/>
      <c r="C195" s="388" t="s">
        <v>1008</v>
      </c>
      <c r="D195" s="389" t="s">
        <v>1009</v>
      </c>
      <c r="E195" s="390" t="s">
        <v>68</v>
      </c>
      <c r="F195" s="391">
        <v>1.45</v>
      </c>
      <c r="G195" s="392">
        <f>O6</f>
        <v>640</v>
      </c>
      <c r="H195" s="393">
        <f t="shared" si="24"/>
        <v>928</v>
      </c>
      <c r="I195" s="394"/>
      <c r="J195" s="394"/>
      <c r="K195" s="400"/>
      <c r="L195" s="401"/>
      <c r="M195" s="395"/>
      <c r="N195" s="394">
        <f t="shared" si="25"/>
        <v>27.84</v>
      </c>
      <c r="O195" s="394">
        <f t="shared" si="26"/>
        <v>955.84</v>
      </c>
      <c r="P195" s="390"/>
    </row>
    <row r="196" spans="1:16" ht="13.5">
      <c r="A196" s="387"/>
      <c r="B196" s="371"/>
      <c r="C196" s="388" t="s">
        <v>990</v>
      </c>
      <c r="D196" s="389" t="s">
        <v>993</v>
      </c>
      <c r="E196" s="390" t="s">
        <v>68</v>
      </c>
      <c r="F196" s="391">
        <v>0.05</v>
      </c>
      <c r="G196" s="392">
        <f>O6</f>
        <v>640</v>
      </c>
      <c r="H196" s="393">
        <f t="shared" si="24"/>
        <v>32</v>
      </c>
      <c r="I196" s="394"/>
      <c r="J196" s="394"/>
      <c r="K196" s="400"/>
      <c r="L196" s="401"/>
      <c r="M196" s="395"/>
      <c r="N196" s="394">
        <f t="shared" si="25"/>
        <v>0.96</v>
      </c>
      <c r="O196" s="394">
        <f t="shared" si="26"/>
        <v>32.96</v>
      </c>
      <c r="P196" s="390"/>
    </row>
    <row r="197" spans="1:16" ht="27">
      <c r="A197" s="387"/>
      <c r="B197" s="371"/>
      <c r="C197" s="388" t="s">
        <v>991</v>
      </c>
      <c r="D197" s="389" t="s">
        <v>993</v>
      </c>
      <c r="E197" s="390" t="s">
        <v>67</v>
      </c>
      <c r="F197" s="391">
        <v>0.25</v>
      </c>
      <c r="G197" s="392">
        <f>O6</f>
        <v>640</v>
      </c>
      <c r="H197" s="393">
        <f t="shared" si="24"/>
        <v>160</v>
      </c>
      <c r="I197" s="402"/>
      <c r="J197" s="394"/>
      <c r="K197" s="400"/>
      <c r="L197" s="401"/>
      <c r="M197" s="395"/>
      <c r="N197" s="394">
        <f t="shared" si="25"/>
        <v>4.8</v>
      </c>
      <c r="O197" s="394">
        <f t="shared" si="26"/>
        <v>164.8</v>
      </c>
      <c r="P197" s="390"/>
    </row>
    <row r="198" spans="1:16" ht="13.5">
      <c r="A198" s="387"/>
      <c r="B198" s="371"/>
      <c r="C198" s="388"/>
      <c r="D198" s="389"/>
      <c r="E198" s="390" t="s">
        <v>68</v>
      </c>
      <c r="F198" s="391">
        <v>2</v>
      </c>
      <c r="G198" s="392">
        <f>O6</f>
        <v>640</v>
      </c>
      <c r="H198" s="393">
        <f t="shared" si="24"/>
        <v>1280</v>
      </c>
      <c r="I198" s="394"/>
      <c r="J198" s="394"/>
      <c r="K198" s="400"/>
      <c r="L198" s="401"/>
      <c r="M198" s="395"/>
      <c r="N198" s="394">
        <f t="shared" si="25"/>
        <v>38.4</v>
      </c>
      <c r="O198" s="394">
        <f t="shared" si="26"/>
        <v>1318.4</v>
      </c>
      <c r="P198" s="390"/>
    </row>
    <row r="199" spans="1:16" ht="13.5">
      <c r="A199" s="387"/>
      <c r="B199" s="371"/>
      <c r="C199" s="388"/>
      <c r="D199" s="389"/>
      <c r="E199" s="390"/>
      <c r="F199" s="391"/>
      <c r="G199" s="392"/>
      <c r="H199" s="393">
        <f>SUM(H197:H198)</f>
        <v>1440</v>
      </c>
      <c r="I199" s="394"/>
      <c r="J199" s="394"/>
      <c r="K199" s="400"/>
      <c r="L199" s="401"/>
      <c r="M199" s="395"/>
      <c r="N199" s="394"/>
      <c r="O199" s="394">
        <f>SUM(O197:O198)</f>
        <v>1483.2</v>
      </c>
      <c r="P199" s="390"/>
    </row>
    <row r="200" spans="1:16" ht="13.5">
      <c r="A200" s="387"/>
      <c r="B200" s="371"/>
      <c r="C200" s="388"/>
      <c r="D200" s="389"/>
      <c r="E200" s="390"/>
      <c r="F200" s="391"/>
      <c r="G200" s="392"/>
      <c r="H200" s="393"/>
      <c r="I200" s="394"/>
      <c r="J200" s="394"/>
      <c r="K200" s="400"/>
      <c r="L200" s="401"/>
      <c r="M200" s="395"/>
      <c r="N200" s="394"/>
      <c r="O200" s="396">
        <f>O199+H199</f>
        <v>2923.2</v>
      </c>
      <c r="P200" s="390"/>
    </row>
    <row r="201" spans="1:16" ht="13.5">
      <c r="A201" s="387"/>
      <c r="B201" s="371"/>
      <c r="C201" s="388"/>
      <c r="D201" s="389"/>
      <c r="E201" s="390"/>
      <c r="F201" s="391" t="s">
        <v>641</v>
      </c>
      <c r="G201" s="392"/>
      <c r="H201" s="393"/>
      <c r="I201" s="394"/>
      <c r="J201" s="394"/>
      <c r="K201" s="400"/>
      <c r="L201" s="401"/>
      <c r="M201" s="561" t="s">
        <v>1006</v>
      </c>
      <c r="N201" s="561"/>
      <c r="O201" s="396">
        <f>O200+O196+O194+O193+O192</f>
        <v>12712.32</v>
      </c>
      <c r="P201" s="390"/>
    </row>
    <row r="202" spans="1:16" ht="13.5">
      <c r="A202" s="387"/>
      <c r="B202" s="371" t="s">
        <v>1011</v>
      </c>
      <c r="C202" s="388" t="s">
        <v>1002</v>
      </c>
      <c r="D202" s="389"/>
      <c r="E202" s="390"/>
      <c r="F202" s="391"/>
      <c r="G202" s="392"/>
      <c r="H202" s="393"/>
      <c r="I202" s="394"/>
      <c r="J202" s="394"/>
      <c r="K202" s="400"/>
      <c r="L202" s="401"/>
      <c r="M202" s="395"/>
      <c r="N202" s="394"/>
      <c r="O202" s="396"/>
      <c r="P202" s="390"/>
    </row>
    <row r="203" spans="1:16" ht="13.5">
      <c r="A203" s="387"/>
      <c r="B203" s="371"/>
      <c r="C203" s="388" t="s">
        <v>986</v>
      </c>
      <c r="D203" s="389"/>
      <c r="E203" s="390"/>
      <c r="F203" s="391"/>
      <c r="G203" s="392"/>
      <c r="H203" s="393"/>
      <c r="I203" s="394"/>
      <c r="J203" s="394"/>
      <c r="K203" s="400"/>
      <c r="L203" s="401"/>
      <c r="M203" s="395"/>
      <c r="N203" s="394"/>
      <c r="O203" s="396"/>
      <c r="P203" s="390"/>
    </row>
    <row r="204" spans="1:16" ht="13.5">
      <c r="A204" s="387"/>
      <c r="B204" s="371"/>
      <c r="C204" s="388" t="s">
        <v>987</v>
      </c>
      <c r="D204" s="389" t="s">
        <v>1000</v>
      </c>
      <c r="E204" s="390" t="s">
        <v>68</v>
      </c>
      <c r="F204" s="391">
        <v>0.75</v>
      </c>
      <c r="G204" s="392">
        <f>O6</f>
        <v>640</v>
      </c>
      <c r="H204" s="393">
        <f t="shared" ref="H204:H210" si="27">F204*G204</f>
        <v>480</v>
      </c>
      <c r="I204" s="394"/>
      <c r="J204" s="394"/>
      <c r="K204" s="400"/>
      <c r="L204" s="401"/>
      <c r="M204" s="395"/>
      <c r="N204" s="394">
        <f t="shared" ref="N204:N210" si="28">H204*0.03</f>
        <v>14.399999999999999</v>
      </c>
      <c r="O204" s="394">
        <f t="shared" ref="O204:O210" si="29">H204+N204</f>
        <v>494.4</v>
      </c>
      <c r="P204" s="390"/>
    </row>
    <row r="205" spans="1:16" ht="13.5">
      <c r="A205" s="387"/>
      <c r="B205" s="371"/>
      <c r="C205" s="388" t="s">
        <v>988</v>
      </c>
      <c r="D205" s="389" t="s">
        <v>1003</v>
      </c>
      <c r="E205" s="390" t="s">
        <v>68</v>
      </c>
      <c r="F205" s="391">
        <v>10.5</v>
      </c>
      <c r="G205" s="392">
        <f>O6</f>
        <v>640</v>
      </c>
      <c r="H205" s="393">
        <f t="shared" si="27"/>
        <v>6720</v>
      </c>
      <c r="I205" s="394"/>
      <c r="J205" s="394"/>
      <c r="K205" s="400"/>
      <c r="L205" s="401"/>
      <c r="M205" s="395"/>
      <c r="N205" s="394">
        <f t="shared" si="28"/>
        <v>201.6</v>
      </c>
      <c r="O205" s="394">
        <f t="shared" si="29"/>
        <v>6921.6</v>
      </c>
      <c r="P205" s="390"/>
    </row>
    <row r="206" spans="1:16" ht="13.5">
      <c r="A206" s="387"/>
      <c r="B206" s="371"/>
      <c r="C206" s="388" t="s">
        <v>989</v>
      </c>
      <c r="D206" s="389" t="s">
        <v>1004</v>
      </c>
      <c r="E206" s="390" t="s">
        <v>68</v>
      </c>
      <c r="F206" s="391">
        <v>5.6</v>
      </c>
      <c r="G206" s="392">
        <f>O6</f>
        <v>640</v>
      </c>
      <c r="H206" s="393">
        <f t="shared" si="27"/>
        <v>3584</v>
      </c>
      <c r="I206" s="394"/>
      <c r="J206" s="394"/>
      <c r="K206" s="400"/>
      <c r="L206" s="401"/>
      <c r="M206" s="395"/>
      <c r="N206" s="394">
        <f t="shared" si="28"/>
        <v>107.52</v>
      </c>
      <c r="O206" s="394">
        <f t="shared" si="29"/>
        <v>3691.52</v>
      </c>
      <c r="P206" s="390"/>
    </row>
    <row r="207" spans="1:16" ht="13.5">
      <c r="A207" s="387"/>
      <c r="B207" s="371"/>
      <c r="C207" s="388" t="s">
        <v>1008</v>
      </c>
      <c r="D207" s="389" t="s">
        <v>1009</v>
      </c>
      <c r="E207" s="390" t="s">
        <v>68</v>
      </c>
      <c r="F207" s="391">
        <v>1.45</v>
      </c>
      <c r="G207" s="392">
        <f>O6</f>
        <v>640</v>
      </c>
      <c r="H207" s="393">
        <f t="shared" si="27"/>
        <v>928</v>
      </c>
      <c r="I207" s="394"/>
      <c r="J207" s="394"/>
      <c r="K207" s="400"/>
      <c r="L207" s="401"/>
      <c r="M207" s="395"/>
      <c r="N207" s="394">
        <f t="shared" si="28"/>
        <v>27.84</v>
      </c>
      <c r="O207" s="394">
        <f t="shared" si="29"/>
        <v>955.84</v>
      </c>
      <c r="P207" s="390"/>
    </row>
    <row r="208" spans="1:16" ht="13.5">
      <c r="A208" s="387"/>
      <c r="B208" s="371"/>
      <c r="C208" s="388" t="s">
        <v>990</v>
      </c>
      <c r="D208" s="389" t="s">
        <v>993</v>
      </c>
      <c r="E208" s="390" t="s">
        <v>68</v>
      </c>
      <c r="F208" s="391">
        <v>0.05</v>
      </c>
      <c r="G208" s="392">
        <f>O6</f>
        <v>640</v>
      </c>
      <c r="H208" s="393">
        <f t="shared" si="27"/>
        <v>32</v>
      </c>
      <c r="I208" s="394"/>
      <c r="J208" s="394"/>
      <c r="K208" s="400"/>
      <c r="L208" s="401"/>
      <c r="M208" s="395"/>
      <c r="N208" s="394">
        <f t="shared" si="28"/>
        <v>0.96</v>
      </c>
      <c r="O208" s="394">
        <f t="shared" si="29"/>
        <v>32.96</v>
      </c>
      <c r="P208" s="390"/>
    </row>
    <row r="209" spans="1:16" ht="27">
      <c r="A209" s="387"/>
      <c r="B209" s="371"/>
      <c r="C209" s="388" t="s">
        <v>991</v>
      </c>
      <c r="D209" s="389" t="s">
        <v>993</v>
      </c>
      <c r="E209" s="390" t="s">
        <v>67</v>
      </c>
      <c r="F209" s="391">
        <v>0.25</v>
      </c>
      <c r="G209" s="392">
        <f>I6</f>
        <v>1000</v>
      </c>
      <c r="H209" s="393">
        <f t="shared" si="27"/>
        <v>250</v>
      </c>
      <c r="I209" s="402"/>
      <c r="J209" s="394"/>
      <c r="K209" s="400"/>
      <c r="L209" s="401"/>
      <c r="M209" s="395"/>
      <c r="N209" s="394">
        <f t="shared" si="28"/>
        <v>7.5</v>
      </c>
      <c r="O209" s="394">
        <f t="shared" si="29"/>
        <v>257.5</v>
      </c>
      <c r="P209" s="390"/>
    </row>
    <row r="210" spans="1:16" ht="13.5">
      <c r="A210" s="387"/>
      <c r="B210" s="371"/>
      <c r="C210" s="388"/>
      <c r="D210" s="389"/>
      <c r="E210" s="390" t="s">
        <v>68</v>
      </c>
      <c r="F210" s="391">
        <v>2</v>
      </c>
      <c r="G210" s="392">
        <f>O6</f>
        <v>640</v>
      </c>
      <c r="H210" s="393">
        <f t="shared" si="27"/>
        <v>1280</v>
      </c>
      <c r="I210" s="394"/>
      <c r="J210" s="394"/>
      <c r="K210" s="400"/>
      <c r="L210" s="401"/>
      <c r="M210" s="395"/>
      <c r="N210" s="394">
        <f t="shared" si="28"/>
        <v>38.4</v>
      </c>
      <c r="O210" s="394">
        <f t="shared" si="29"/>
        <v>1318.4</v>
      </c>
      <c r="P210" s="390"/>
    </row>
    <row r="211" spans="1:16" ht="13.5">
      <c r="A211" s="387"/>
      <c r="B211" s="371"/>
      <c r="C211" s="388"/>
      <c r="D211" s="389"/>
      <c r="E211" s="390"/>
      <c r="F211" s="391"/>
      <c r="G211" s="392"/>
      <c r="H211" s="393">
        <f>SUM(H209:H210)</f>
        <v>1530</v>
      </c>
      <c r="I211" s="394"/>
      <c r="J211" s="394"/>
      <c r="K211" s="400"/>
      <c r="L211" s="401"/>
      <c r="M211" s="395"/>
      <c r="N211" s="394"/>
      <c r="O211" s="394">
        <f>SUM(O209:O210)</f>
        <v>1575.9</v>
      </c>
      <c r="P211" s="390"/>
    </row>
    <row r="212" spans="1:16" ht="13.5">
      <c r="A212" s="387"/>
      <c r="B212" s="390"/>
      <c r="C212" s="390"/>
      <c r="D212" s="389"/>
      <c r="E212" s="390"/>
      <c r="F212" s="391"/>
      <c r="G212" s="392"/>
      <c r="H212" s="393"/>
      <c r="I212" s="394"/>
      <c r="J212" s="394"/>
      <c r="K212" s="400"/>
      <c r="L212" s="401"/>
      <c r="M212" s="395"/>
      <c r="N212" s="394"/>
      <c r="O212" s="396">
        <f>O211+H211</f>
        <v>3105.9</v>
      </c>
      <c r="P212" s="390"/>
    </row>
    <row r="213" spans="1:16" ht="13.5">
      <c r="A213" s="387"/>
      <c r="B213" s="371"/>
      <c r="C213" s="388"/>
      <c r="D213" s="389"/>
      <c r="E213" s="390"/>
      <c r="F213" s="391"/>
      <c r="G213" s="392"/>
      <c r="H213" s="393"/>
      <c r="I213" s="394"/>
      <c r="J213" s="394"/>
      <c r="K213" s="400"/>
      <c r="L213" s="401"/>
      <c r="M213" s="561" t="s">
        <v>1006</v>
      </c>
      <c r="N213" s="561"/>
      <c r="O213" s="396">
        <f>O212+O208+O206+O205+O204</f>
        <v>14246.38</v>
      </c>
      <c r="P213" s="390"/>
    </row>
    <row r="214" spans="1:16" ht="37.5" customHeight="1">
      <c r="A214" s="387">
        <v>20</v>
      </c>
      <c r="B214" s="371">
        <v>27</v>
      </c>
      <c r="C214" s="388" t="s">
        <v>1012</v>
      </c>
      <c r="D214" s="389"/>
      <c r="E214" s="390"/>
      <c r="F214" s="391"/>
      <c r="G214" s="392"/>
      <c r="H214" s="393"/>
      <c r="I214" s="394"/>
      <c r="J214" s="394"/>
      <c r="K214" s="400"/>
      <c r="L214" s="401"/>
      <c r="M214" s="395"/>
      <c r="N214" s="394"/>
      <c r="O214" s="396"/>
      <c r="P214" s="390"/>
    </row>
    <row r="215" spans="1:16" ht="13.5">
      <c r="A215" s="387"/>
      <c r="B215" s="371" t="s">
        <v>368</v>
      </c>
      <c r="C215" s="388" t="s">
        <v>1013</v>
      </c>
      <c r="D215" s="389"/>
      <c r="E215" s="390"/>
      <c r="F215" s="391"/>
      <c r="G215" s="392"/>
      <c r="H215" s="393"/>
      <c r="I215" s="394"/>
      <c r="J215" s="394"/>
      <c r="K215" s="400"/>
      <c r="L215" s="401"/>
      <c r="M215" s="395"/>
      <c r="N215" s="394"/>
      <c r="O215" s="396"/>
      <c r="P215" s="390"/>
    </row>
    <row r="216" spans="1:16" ht="13.5">
      <c r="A216" s="387"/>
      <c r="B216" s="371"/>
      <c r="C216" s="388" t="s">
        <v>1014</v>
      </c>
      <c r="D216" s="389"/>
      <c r="E216" s="390"/>
      <c r="F216" s="391"/>
      <c r="G216" s="392"/>
      <c r="H216" s="393"/>
      <c r="I216" s="394"/>
      <c r="J216" s="394"/>
      <c r="K216" s="400"/>
      <c r="L216" s="401"/>
      <c r="M216" s="395"/>
      <c r="N216" s="394"/>
      <c r="O216" s="396"/>
      <c r="P216" s="390"/>
    </row>
    <row r="217" spans="1:16" ht="13.5">
      <c r="A217" s="387"/>
      <c r="B217" s="371"/>
      <c r="C217" s="399" t="s">
        <v>1016</v>
      </c>
      <c r="D217" s="389" t="s">
        <v>1019</v>
      </c>
      <c r="E217" s="390" t="s">
        <v>68</v>
      </c>
      <c r="F217" s="391">
        <v>0.45</v>
      </c>
      <c r="G217" s="392">
        <f>O6</f>
        <v>640</v>
      </c>
      <c r="H217" s="393">
        <f t="shared" ref="H217:H225" si="30">F217*G217</f>
        <v>288</v>
      </c>
      <c r="I217" s="394"/>
      <c r="J217" s="394"/>
      <c r="K217" s="400"/>
      <c r="L217" s="401"/>
      <c r="M217" s="395"/>
      <c r="N217" s="394">
        <f t="shared" ref="N217:N226" si="31">H217*0.03</f>
        <v>8.64</v>
      </c>
      <c r="O217" s="394">
        <f t="shared" ref="O217:O225" si="32">H217+N217</f>
        <v>296.64</v>
      </c>
      <c r="P217" s="390"/>
    </row>
    <row r="218" spans="1:16" ht="13.5">
      <c r="A218" s="387"/>
      <c r="B218" s="371"/>
      <c r="C218" s="399" t="s">
        <v>1015</v>
      </c>
      <c r="D218" s="389" t="s">
        <v>1020</v>
      </c>
      <c r="E218" s="390" t="s">
        <v>68</v>
      </c>
      <c r="F218" s="391">
        <v>0.7</v>
      </c>
      <c r="G218" s="392">
        <f>O6</f>
        <v>640</v>
      </c>
      <c r="H218" s="393">
        <f t="shared" si="30"/>
        <v>448</v>
      </c>
      <c r="I218" s="394"/>
      <c r="J218" s="394"/>
      <c r="K218" s="400"/>
      <c r="L218" s="401"/>
      <c r="M218" s="395"/>
      <c r="N218" s="394">
        <f t="shared" si="31"/>
        <v>13.44</v>
      </c>
      <c r="O218" s="394">
        <f t="shared" si="32"/>
        <v>461.44</v>
      </c>
      <c r="P218" s="390"/>
    </row>
    <row r="219" spans="1:16" ht="13.5">
      <c r="A219" s="387"/>
      <c r="B219" s="371"/>
      <c r="C219" s="399" t="s">
        <v>1017</v>
      </c>
      <c r="D219" s="389" t="s">
        <v>1021</v>
      </c>
      <c r="E219" s="390" t="s">
        <v>68</v>
      </c>
      <c r="F219" s="405">
        <v>2.2749999999999999</v>
      </c>
      <c r="G219" s="392">
        <f>O6</f>
        <v>640</v>
      </c>
      <c r="H219" s="393">
        <f t="shared" si="30"/>
        <v>1456</v>
      </c>
      <c r="I219" s="394"/>
      <c r="J219" s="394"/>
      <c r="K219" s="400"/>
      <c r="L219" s="401"/>
      <c r="M219" s="395"/>
      <c r="N219" s="394">
        <f t="shared" si="31"/>
        <v>43.68</v>
      </c>
      <c r="O219" s="394">
        <f t="shared" si="32"/>
        <v>1499.68</v>
      </c>
      <c r="P219" s="390"/>
    </row>
    <row r="220" spans="1:16" ht="13.5">
      <c r="A220" s="387"/>
      <c r="B220" s="371"/>
      <c r="C220" s="399" t="s">
        <v>987</v>
      </c>
      <c r="D220" s="389" t="s">
        <v>1022</v>
      </c>
      <c r="E220" s="390" t="s">
        <v>68</v>
      </c>
      <c r="F220" s="391">
        <v>2.5</v>
      </c>
      <c r="G220" s="392">
        <f>O6</f>
        <v>640</v>
      </c>
      <c r="H220" s="393">
        <f t="shared" si="30"/>
        <v>1600</v>
      </c>
      <c r="I220" s="394"/>
      <c r="J220" s="394"/>
      <c r="K220" s="400"/>
      <c r="L220" s="401"/>
      <c r="M220" s="395"/>
      <c r="N220" s="394">
        <f t="shared" si="31"/>
        <v>48</v>
      </c>
      <c r="O220" s="394">
        <f t="shared" si="32"/>
        <v>1648</v>
      </c>
      <c r="P220" s="390"/>
    </row>
    <row r="221" spans="1:16" ht="13.5">
      <c r="A221" s="387"/>
      <c r="B221" s="371"/>
      <c r="C221" s="399" t="s">
        <v>1018</v>
      </c>
      <c r="D221" s="389" t="s">
        <v>1023</v>
      </c>
      <c r="E221" s="390" t="s">
        <v>68</v>
      </c>
      <c r="F221" s="391">
        <v>1.1200000000000001</v>
      </c>
      <c r="G221" s="392">
        <f>O6</f>
        <v>640</v>
      </c>
      <c r="H221" s="393">
        <f t="shared" si="30"/>
        <v>716.80000000000007</v>
      </c>
      <c r="I221" s="394"/>
      <c r="J221" s="394"/>
      <c r="K221" s="400"/>
      <c r="L221" s="401"/>
      <c r="M221" s="395"/>
      <c r="N221" s="394">
        <f t="shared" si="31"/>
        <v>21.504000000000001</v>
      </c>
      <c r="O221" s="394">
        <f t="shared" si="32"/>
        <v>738.30400000000009</v>
      </c>
      <c r="P221" s="390"/>
    </row>
    <row r="222" spans="1:16" ht="13.5">
      <c r="A222" s="387"/>
      <c r="B222" s="371"/>
      <c r="C222" s="388" t="s">
        <v>1024</v>
      </c>
      <c r="D222" s="389" t="s">
        <v>1009</v>
      </c>
      <c r="E222" s="211" t="s">
        <v>68</v>
      </c>
      <c r="F222" s="391">
        <v>1.45</v>
      </c>
      <c r="G222" s="392">
        <f>O6</f>
        <v>640</v>
      </c>
      <c r="H222" s="393">
        <f t="shared" si="30"/>
        <v>928</v>
      </c>
      <c r="I222" s="394"/>
      <c r="J222" s="394"/>
      <c r="K222" s="400"/>
      <c r="L222" s="401"/>
      <c r="M222" s="395"/>
      <c r="N222" s="394">
        <f t="shared" si="31"/>
        <v>27.84</v>
      </c>
      <c r="O222" s="394">
        <f t="shared" si="32"/>
        <v>955.84</v>
      </c>
      <c r="P222" s="390"/>
    </row>
    <row r="223" spans="1:16" ht="13.5">
      <c r="A223" s="387"/>
      <c r="B223" s="371"/>
      <c r="C223" s="388" t="s">
        <v>1025</v>
      </c>
      <c r="D223" s="389" t="s">
        <v>1027</v>
      </c>
      <c r="E223" s="390" t="s">
        <v>67</v>
      </c>
      <c r="F223" s="391">
        <v>0.25</v>
      </c>
      <c r="G223" s="392">
        <f>O6</f>
        <v>640</v>
      </c>
      <c r="H223" s="393">
        <f t="shared" si="30"/>
        <v>160</v>
      </c>
      <c r="I223" s="402"/>
      <c r="J223" s="394"/>
      <c r="K223" s="400"/>
      <c r="L223" s="401"/>
      <c r="M223" s="395"/>
      <c r="N223" s="394">
        <f t="shared" si="31"/>
        <v>4.8</v>
      </c>
      <c r="O223" s="394">
        <f t="shared" si="32"/>
        <v>164.8</v>
      </c>
      <c r="P223" s="390"/>
    </row>
    <row r="224" spans="1:16" ht="13.5">
      <c r="A224" s="387"/>
      <c r="B224" s="371"/>
      <c r="C224" s="388"/>
      <c r="D224" s="389"/>
      <c r="E224" s="390" t="s">
        <v>68</v>
      </c>
      <c r="F224" s="391">
        <v>1</v>
      </c>
      <c r="G224" s="392">
        <f>O6</f>
        <v>640</v>
      </c>
      <c r="H224" s="393">
        <f t="shared" si="30"/>
        <v>640</v>
      </c>
      <c r="I224" s="402"/>
      <c r="J224" s="394"/>
      <c r="K224" s="400"/>
      <c r="L224" s="401"/>
      <c r="M224" s="395"/>
      <c r="N224" s="394">
        <f t="shared" si="31"/>
        <v>19.2</v>
      </c>
      <c r="O224" s="394">
        <f t="shared" si="32"/>
        <v>659.2</v>
      </c>
      <c r="P224" s="390"/>
    </row>
    <row r="225" spans="1:16" ht="13.5">
      <c r="A225" s="387"/>
      <c r="B225" s="371"/>
      <c r="C225" s="388" t="s">
        <v>1026</v>
      </c>
      <c r="D225" s="389" t="s">
        <v>993</v>
      </c>
      <c r="E225" s="390"/>
      <c r="F225" s="406">
        <v>1</v>
      </c>
      <c r="G225" s="392">
        <f>O6</f>
        <v>640</v>
      </c>
      <c r="H225" s="393">
        <f t="shared" si="30"/>
        <v>640</v>
      </c>
      <c r="I225" s="394"/>
      <c r="J225" s="394"/>
      <c r="K225" s="400"/>
      <c r="L225" s="401"/>
      <c r="M225" s="395"/>
      <c r="N225" s="394">
        <f t="shared" si="31"/>
        <v>19.2</v>
      </c>
      <c r="O225" s="394">
        <f t="shared" si="32"/>
        <v>659.2</v>
      </c>
      <c r="P225" s="390"/>
    </row>
    <row r="226" spans="1:16" ht="13.5">
      <c r="A226" s="387"/>
      <c r="B226" s="371"/>
      <c r="C226" s="388"/>
      <c r="D226" s="389"/>
      <c r="E226" s="390"/>
      <c r="F226" s="391"/>
      <c r="G226" s="392"/>
      <c r="H226" s="393">
        <f>SUM(H217:H225)</f>
        <v>6876.8</v>
      </c>
      <c r="I226" s="394"/>
      <c r="J226" s="394"/>
      <c r="K226" s="400"/>
      <c r="L226" s="401"/>
      <c r="M226" s="395"/>
      <c r="N226" s="394">
        <f t="shared" si="31"/>
        <v>206.304</v>
      </c>
      <c r="O226" s="394">
        <f>SUM(O217:O225)</f>
        <v>7083.1040000000003</v>
      </c>
      <c r="P226" s="390"/>
    </row>
    <row r="227" spans="1:16" ht="13.5">
      <c r="A227" s="387"/>
      <c r="B227" s="371"/>
      <c r="C227" s="388"/>
      <c r="D227" s="389"/>
      <c r="E227" s="390"/>
      <c r="F227" s="391"/>
      <c r="G227" s="392"/>
      <c r="H227" s="393"/>
      <c r="I227" s="394"/>
      <c r="J227" s="394"/>
      <c r="K227" s="400"/>
      <c r="L227" s="401"/>
      <c r="M227" s="561" t="s">
        <v>1006</v>
      </c>
      <c r="N227" s="561"/>
      <c r="O227" s="396">
        <f>O226+H226</f>
        <v>13959.904</v>
      </c>
      <c r="P227" s="390"/>
    </row>
    <row r="228" spans="1:16" ht="13.5">
      <c r="A228" s="387"/>
      <c r="B228" s="371" t="s">
        <v>157</v>
      </c>
      <c r="C228" s="388" t="s">
        <v>1028</v>
      </c>
      <c r="D228" s="389"/>
      <c r="E228" s="390"/>
      <c r="F228" s="391"/>
      <c r="G228" s="392"/>
      <c r="H228" s="393"/>
      <c r="I228" s="394"/>
      <c r="J228" s="394"/>
      <c r="K228" s="400"/>
      <c r="L228" s="401"/>
      <c r="M228" s="395"/>
      <c r="N228" s="394"/>
      <c r="O228" s="396"/>
      <c r="P228" s="390"/>
    </row>
    <row r="229" spans="1:16" ht="13.5">
      <c r="A229" s="387"/>
      <c r="B229" s="371"/>
      <c r="C229" s="388" t="s">
        <v>1014</v>
      </c>
      <c r="D229" s="389"/>
      <c r="E229" s="390"/>
      <c r="F229" s="391"/>
      <c r="G229" s="392"/>
      <c r="H229" s="393"/>
      <c r="I229" s="394"/>
      <c r="J229" s="394"/>
      <c r="K229" s="400"/>
      <c r="L229" s="401"/>
      <c r="M229" s="395"/>
      <c r="N229" s="394"/>
      <c r="O229" s="396"/>
      <c r="P229" s="390"/>
    </row>
    <row r="230" spans="1:16" ht="13.5">
      <c r="A230" s="387"/>
      <c r="B230" s="371"/>
      <c r="C230" s="399" t="s">
        <v>1016</v>
      </c>
      <c r="D230" s="389" t="s">
        <v>1019</v>
      </c>
      <c r="E230" s="390" t="s">
        <v>68</v>
      </c>
      <c r="F230" s="391">
        <v>0.45</v>
      </c>
      <c r="G230" s="392">
        <f>O6</f>
        <v>640</v>
      </c>
      <c r="H230" s="393">
        <f t="shared" ref="H230:H240" si="33">F230*G230</f>
        <v>288</v>
      </c>
      <c r="I230" s="394"/>
      <c r="J230" s="394"/>
      <c r="K230" s="400"/>
      <c r="L230" s="401"/>
      <c r="M230" s="395"/>
      <c r="N230" s="394">
        <f t="shared" ref="N230:N240" si="34">H230*0.03</f>
        <v>8.64</v>
      </c>
      <c r="O230" s="394">
        <f t="shared" ref="O230:O240" si="35">H230+N230</f>
        <v>296.64</v>
      </c>
      <c r="P230" s="390"/>
    </row>
    <row r="231" spans="1:16" ht="13.5">
      <c r="A231" s="387"/>
      <c r="B231" s="371"/>
      <c r="C231" s="399" t="s">
        <v>1015</v>
      </c>
      <c r="D231" s="389" t="s">
        <v>1020</v>
      </c>
      <c r="E231" s="390" t="s">
        <v>68</v>
      </c>
      <c r="F231" s="391">
        <v>0.7</v>
      </c>
      <c r="G231" s="392">
        <f>O6</f>
        <v>640</v>
      </c>
      <c r="H231" s="393">
        <f t="shared" si="33"/>
        <v>448</v>
      </c>
      <c r="I231" s="394"/>
      <c r="J231" s="394"/>
      <c r="K231" s="400"/>
      <c r="L231" s="401"/>
      <c r="M231" s="395"/>
      <c r="N231" s="394">
        <f t="shared" si="34"/>
        <v>13.44</v>
      </c>
      <c r="O231" s="394">
        <f t="shared" si="35"/>
        <v>461.44</v>
      </c>
      <c r="P231" s="390"/>
    </row>
    <row r="232" spans="1:16" ht="13.5">
      <c r="A232" s="387"/>
      <c r="B232" s="371"/>
      <c r="C232" s="399" t="s">
        <v>1017</v>
      </c>
      <c r="D232" s="389" t="s">
        <v>994</v>
      </c>
      <c r="E232" s="390" t="s">
        <v>68</v>
      </c>
      <c r="F232" s="405">
        <v>3.85</v>
      </c>
      <c r="G232" s="392">
        <f>O6</f>
        <v>640</v>
      </c>
      <c r="H232" s="393">
        <f t="shared" si="33"/>
        <v>2464</v>
      </c>
      <c r="I232" s="394"/>
      <c r="J232" s="394"/>
      <c r="K232" s="400"/>
      <c r="L232" s="401"/>
      <c r="M232" s="395"/>
      <c r="N232" s="394">
        <f t="shared" si="34"/>
        <v>73.92</v>
      </c>
      <c r="O232" s="394">
        <f t="shared" si="35"/>
        <v>2537.92</v>
      </c>
      <c r="P232" s="390"/>
    </row>
    <row r="233" spans="1:16" ht="13.5">
      <c r="A233" s="387"/>
      <c r="B233" s="371"/>
      <c r="C233" s="399" t="s">
        <v>987</v>
      </c>
      <c r="D233" s="389" t="s">
        <v>994</v>
      </c>
      <c r="E233" s="390" t="s">
        <v>68</v>
      </c>
      <c r="F233" s="391">
        <v>3.3</v>
      </c>
      <c r="G233" s="392">
        <f>O6</f>
        <v>640</v>
      </c>
      <c r="H233" s="393">
        <f t="shared" si="33"/>
        <v>2112</v>
      </c>
      <c r="I233" s="394"/>
      <c r="J233" s="394"/>
      <c r="K233" s="400"/>
      <c r="L233" s="401"/>
      <c r="M233" s="395"/>
      <c r="N233" s="394">
        <f t="shared" si="34"/>
        <v>63.36</v>
      </c>
      <c r="O233" s="394">
        <f t="shared" si="35"/>
        <v>2175.36</v>
      </c>
      <c r="P233" s="390"/>
    </row>
    <row r="234" spans="1:16" ht="13.5">
      <c r="A234" s="387"/>
      <c r="B234" s="371"/>
      <c r="C234" s="399" t="s">
        <v>1018</v>
      </c>
      <c r="D234" s="389" t="s">
        <v>995</v>
      </c>
      <c r="E234" s="390" t="s">
        <v>68</v>
      </c>
      <c r="F234" s="391">
        <v>0.5</v>
      </c>
      <c r="G234" s="392">
        <f>O6</f>
        <v>640</v>
      </c>
      <c r="H234" s="393">
        <f t="shared" si="33"/>
        <v>320</v>
      </c>
      <c r="I234" s="394"/>
      <c r="J234" s="394"/>
      <c r="K234" s="400"/>
      <c r="L234" s="401"/>
      <c r="M234" s="395"/>
      <c r="N234" s="394">
        <f t="shared" si="34"/>
        <v>9.6</v>
      </c>
      <c r="O234" s="394">
        <f t="shared" si="35"/>
        <v>329.6</v>
      </c>
      <c r="P234" s="390"/>
    </row>
    <row r="235" spans="1:16" ht="13.5">
      <c r="A235" s="387"/>
      <c r="B235" s="371"/>
      <c r="C235" s="407" t="s">
        <v>1029</v>
      </c>
      <c r="D235" s="389"/>
      <c r="E235" s="390"/>
      <c r="F235" s="391"/>
      <c r="G235" s="392"/>
      <c r="H235" s="393"/>
      <c r="I235" s="394"/>
      <c r="J235" s="394"/>
      <c r="K235" s="400"/>
      <c r="L235" s="401"/>
      <c r="M235" s="395"/>
      <c r="N235" s="394"/>
      <c r="O235" s="394"/>
      <c r="P235" s="390"/>
    </row>
    <row r="236" spans="1:16" ht="13.5">
      <c r="A236" s="387"/>
      <c r="B236" s="371"/>
      <c r="C236" s="399" t="s">
        <v>1030</v>
      </c>
      <c r="D236" s="389" t="s">
        <v>1034</v>
      </c>
      <c r="E236" s="390" t="s">
        <v>68</v>
      </c>
      <c r="F236" s="391">
        <v>0.32</v>
      </c>
      <c r="G236" s="392">
        <f>O6</f>
        <v>640</v>
      </c>
      <c r="H236" s="393">
        <f>F236*G236</f>
        <v>204.8</v>
      </c>
      <c r="I236" s="394"/>
      <c r="J236" s="394"/>
      <c r="K236" s="400"/>
      <c r="L236" s="401"/>
      <c r="M236" s="395"/>
      <c r="N236" s="394">
        <f>H236*0.03</f>
        <v>6.1440000000000001</v>
      </c>
      <c r="O236" s="394">
        <f>H236+N236</f>
        <v>210.94400000000002</v>
      </c>
      <c r="P236" s="390"/>
    </row>
    <row r="237" spans="1:16" ht="13.5">
      <c r="A237" s="387"/>
      <c r="B237" s="371"/>
      <c r="C237" s="399" t="s">
        <v>1031</v>
      </c>
      <c r="D237" s="389" t="s">
        <v>1035</v>
      </c>
      <c r="E237" s="390" t="s">
        <v>68</v>
      </c>
      <c r="F237" s="391">
        <v>1</v>
      </c>
      <c r="G237" s="392">
        <f>O6</f>
        <v>640</v>
      </c>
      <c r="H237" s="393">
        <f>F237*G237</f>
        <v>640</v>
      </c>
      <c r="I237" s="394"/>
      <c r="J237" s="394"/>
      <c r="K237" s="400"/>
      <c r="L237" s="401"/>
      <c r="M237" s="395"/>
      <c r="N237" s="394">
        <f>H237*0.03</f>
        <v>19.2</v>
      </c>
      <c r="O237" s="394">
        <f>H237+N237</f>
        <v>659.2</v>
      </c>
      <c r="P237" s="390"/>
    </row>
    <row r="238" spans="1:16" ht="13.5">
      <c r="A238" s="387"/>
      <c r="B238" s="371"/>
      <c r="C238" s="399" t="s">
        <v>1033</v>
      </c>
      <c r="D238" s="389" t="s">
        <v>1036</v>
      </c>
      <c r="E238" s="390" t="s">
        <v>68</v>
      </c>
      <c r="F238" s="405">
        <v>3.22</v>
      </c>
      <c r="G238" s="392">
        <f>O6</f>
        <v>640</v>
      </c>
      <c r="H238" s="393">
        <f>F238*G238</f>
        <v>2060.8000000000002</v>
      </c>
      <c r="I238" s="394"/>
      <c r="J238" s="394"/>
      <c r="K238" s="400"/>
      <c r="L238" s="401"/>
      <c r="M238" s="395"/>
      <c r="N238" s="394">
        <f>H238*0.03</f>
        <v>61.824000000000005</v>
      </c>
      <c r="O238" s="394">
        <f>H238+N238</f>
        <v>2122.6240000000003</v>
      </c>
      <c r="P238" s="390"/>
    </row>
    <row r="239" spans="1:16" ht="13.5">
      <c r="A239" s="387"/>
      <c r="B239" s="371"/>
      <c r="C239" s="399" t="s">
        <v>1032</v>
      </c>
      <c r="D239" s="389" t="s">
        <v>1035</v>
      </c>
      <c r="E239" s="390" t="s">
        <v>68</v>
      </c>
      <c r="F239" s="391">
        <v>0.68</v>
      </c>
      <c r="G239" s="392">
        <f>O6</f>
        <v>640</v>
      </c>
      <c r="H239" s="393">
        <f>F239*G239</f>
        <v>435.20000000000005</v>
      </c>
      <c r="I239" s="394"/>
      <c r="J239" s="394"/>
      <c r="K239" s="400"/>
      <c r="L239" s="401"/>
      <c r="M239" s="395"/>
      <c r="N239" s="394">
        <f>H239*0.03</f>
        <v>13.056000000000001</v>
      </c>
      <c r="O239" s="394">
        <f>H239+N239</f>
        <v>448.25600000000003</v>
      </c>
      <c r="P239" s="390"/>
    </row>
    <row r="240" spans="1:16" ht="13.5">
      <c r="A240" s="387"/>
      <c r="B240" s="371"/>
      <c r="C240" s="388" t="s">
        <v>1024</v>
      </c>
      <c r="D240" s="389" t="s">
        <v>1037</v>
      </c>
      <c r="E240" s="211" t="s">
        <v>68</v>
      </c>
      <c r="F240" s="391">
        <v>1.6</v>
      </c>
      <c r="G240" s="392">
        <f>O6</f>
        <v>640</v>
      </c>
      <c r="H240" s="393">
        <f t="shared" si="33"/>
        <v>1024</v>
      </c>
      <c r="I240" s="394"/>
      <c r="J240" s="394"/>
      <c r="K240" s="400"/>
      <c r="L240" s="401"/>
      <c r="M240" s="395"/>
      <c r="N240" s="394">
        <f t="shared" si="34"/>
        <v>30.72</v>
      </c>
      <c r="O240" s="394">
        <f t="shared" si="35"/>
        <v>1054.72</v>
      </c>
      <c r="P240" s="390"/>
    </row>
    <row r="241" spans="1:16" ht="13.5">
      <c r="A241" s="387"/>
      <c r="B241" s="371"/>
      <c r="C241" s="388" t="s">
        <v>1038</v>
      </c>
      <c r="D241" s="389" t="s">
        <v>1027</v>
      </c>
      <c r="E241" s="390" t="s">
        <v>67</v>
      </c>
      <c r="F241" s="391">
        <v>0.25</v>
      </c>
      <c r="G241" s="392">
        <f>O6</f>
        <v>640</v>
      </c>
      <c r="H241" s="393">
        <f>F241*G241</f>
        <v>160</v>
      </c>
      <c r="I241" s="402"/>
      <c r="J241" s="394"/>
      <c r="K241" s="400"/>
      <c r="L241" s="401"/>
      <c r="M241" s="395"/>
      <c r="N241" s="394">
        <f>H241*0.03</f>
        <v>4.8</v>
      </c>
      <c r="O241" s="394">
        <f>H241+N241</f>
        <v>164.8</v>
      </c>
      <c r="P241" s="390"/>
    </row>
    <row r="242" spans="1:16" ht="13.5">
      <c r="A242" s="387"/>
      <c r="B242" s="371"/>
      <c r="C242" s="388"/>
      <c r="D242" s="389"/>
      <c r="E242" s="390" t="s">
        <v>68</v>
      </c>
      <c r="F242" s="391">
        <v>1</v>
      </c>
      <c r="G242" s="392">
        <f>O6</f>
        <v>640</v>
      </c>
      <c r="H242" s="393">
        <f>F242*G242</f>
        <v>640</v>
      </c>
      <c r="I242" s="402"/>
      <c r="J242" s="394"/>
      <c r="K242" s="400"/>
      <c r="L242" s="401"/>
      <c r="M242" s="395"/>
      <c r="N242" s="394">
        <f>H242*0.03</f>
        <v>19.2</v>
      </c>
      <c r="O242" s="394">
        <f>H242+N242</f>
        <v>659.2</v>
      </c>
      <c r="P242" s="390"/>
    </row>
    <row r="243" spans="1:16" ht="13.5">
      <c r="A243" s="387"/>
      <c r="B243" s="371"/>
      <c r="C243" s="388" t="s">
        <v>1039</v>
      </c>
      <c r="D243" s="389">
        <v>0.15</v>
      </c>
      <c r="E243" s="390" t="s">
        <v>68</v>
      </c>
      <c r="F243" s="391">
        <v>0.2</v>
      </c>
      <c r="G243" s="392">
        <f>O6</f>
        <v>640</v>
      </c>
      <c r="H243" s="393">
        <f>F243*G243</f>
        <v>128</v>
      </c>
      <c r="I243" s="402"/>
      <c r="J243" s="394"/>
      <c r="K243" s="400"/>
      <c r="L243" s="401"/>
      <c r="M243" s="395"/>
      <c r="N243" s="394">
        <f>H243*0.03</f>
        <v>3.84</v>
      </c>
      <c r="O243" s="394">
        <f>H243+N243</f>
        <v>131.84</v>
      </c>
      <c r="P243" s="390"/>
    </row>
    <row r="244" spans="1:16" ht="13.5">
      <c r="A244" s="387"/>
      <c r="B244" s="371"/>
      <c r="C244" s="388" t="s">
        <v>1026</v>
      </c>
      <c r="D244" s="389" t="s">
        <v>993</v>
      </c>
      <c r="E244" s="390"/>
      <c r="F244" s="406">
        <v>1</v>
      </c>
      <c r="G244" s="392">
        <f>O6</f>
        <v>640</v>
      </c>
      <c r="H244" s="393">
        <f>F244*G244</f>
        <v>640</v>
      </c>
      <c r="I244" s="394"/>
      <c r="J244" s="394"/>
      <c r="K244" s="400"/>
      <c r="L244" s="401"/>
      <c r="M244" s="395"/>
      <c r="N244" s="394">
        <f>H244*0.03</f>
        <v>19.2</v>
      </c>
      <c r="O244" s="394">
        <f>H244+N244</f>
        <v>659.2</v>
      </c>
      <c r="P244" s="390"/>
    </row>
    <row r="245" spans="1:16" ht="13.5">
      <c r="A245" s="387"/>
      <c r="B245" s="371"/>
      <c r="C245" s="388"/>
      <c r="D245" s="389"/>
      <c r="E245" s="390"/>
      <c r="F245" s="391"/>
      <c r="G245" s="392"/>
      <c r="H245" s="393">
        <f>SUM(H230:H244)</f>
        <v>11564.800000000001</v>
      </c>
      <c r="I245" s="394"/>
      <c r="J245" s="394"/>
      <c r="K245" s="400"/>
      <c r="L245" s="401"/>
      <c r="M245" s="395"/>
      <c r="N245" s="394">
        <f>H245*0.03</f>
        <v>346.94400000000002</v>
      </c>
      <c r="O245" s="394">
        <f>SUM(O230:O244)</f>
        <v>11911.744000000001</v>
      </c>
      <c r="P245" s="390"/>
    </row>
    <row r="246" spans="1:16" ht="13.5">
      <c r="A246" s="387"/>
      <c r="B246" s="371"/>
      <c r="C246" s="388"/>
      <c r="D246" s="389"/>
      <c r="E246" s="390"/>
      <c r="F246" s="391"/>
      <c r="G246" s="392"/>
      <c r="H246" s="393"/>
      <c r="I246" s="394"/>
      <c r="J246" s="394"/>
      <c r="K246" s="400"/>
      <c r="L246" s="401"/>
      <c r="M246" s="561" t="s">
        <v>1006</v>
      </c>
      <c r="N246" s="561"/>
      <c r="O246" s="396">
        <f>O245+H245</f>
        <v>23476.544000000002</v>
      </c>
      <c r="P246" s="390"/>
    </row>
    <row r="247" spans="1:16" ht="13.5">
      <c r="A247" s="387"/>
      <c r="B247" s="371" t="s">
        <v>969</v>
      </c>
      <c r="C247" s="388" t="s">
        <v>1040</v>
      </c>
      <c r="D247" s="389"/>
      <c r="E247" s="390"/>
      <c r="F247" s="391"/>
      <c r="G247" s="392"/>
      <c r="H247" s="393"/>
      <c r="I247" s="394"/>
      <c r="J247" s="394"/>
      <c r="K247" s="400"/>
      <c r="L247" s="401"/>
      <c r="M247" s="395"/>
      <c r="N247" s="394"/>
      <c r="O247" s="396"/>
      <c r="P247" s="390"/>
    </row>
    <row r="248" spans="1:16" ht="13.5">
      <c r="A248" s="387"/>
      <c r="B248" s="371"/>
      <c r="C248" s="388" t="s">
        <v>1014</v>
      </c>
      <c r="D248" s="389"/>
      <c r="E248" s="390"/>
      <c r="F248" s="391"/>
      <c r="G248" s="392"/>
      <c r="H248" s="393"/>
      <c r="I248" s="394"/>
      <c r="J248" s="394"/>
      <c r="K248" s="400"/>
      <c r="L248" s="401"/>
      <c r="M248" s="395"/>
      <c r="N248" s="394"/>
      <c r="O248" s="396"/>
      <c r="P248" s="390"/>
    </row>
    <row r="249" spans="1:16" ht="13.5">
      <c r="A249" s="387"/>
      <c r="B249" s="371"/>
      <c r="C249" s="399" t="s">
        <v>1016</v>
      </c>
      <c r="D249" s="389" t="s">
        <v>1019</v>
      </c>
      <c r="E249" s="390" t="s">
        <v>68</v>
      </c>
      <c r="F249" s="391">
        <v>0.75</v>
      </c>
      <c r="G249" s="392">
        <f>O6</f>
        <v>640</v>
      </c>
      <c r="H249" s="393">
        <f>F249*G249</f>
        <v>480</v>
      </c>
      <c r="I249" s="394"/>
      <c r="J249" s="394"/>
      <c r="K249" s="400"/>
      <c r="L249" s="401"/>
      <c r="M249" s="395"/>
      <c r="N249" s="394">
        <f>H249*0.03</f>
        <v>14.399999999999999</v>
      </c>
      <c r="O249" s="394">
        <f>H249+N249</f>
        <v>494.4</v>
      </c>
      <c r="P249" s="390"/>
    </row>
    <row r="250" spans="1:16" ht="13.5">
      <c r="A250" s="387"/>
      <c r="B250" s="371"/>
      <c r="C250" s="399" t="s">
        <v>1015</v>
      </c>
      <c r="D250" s="389" t="s">
        <v>1041</v>
      </c>
      <c r="E250" s="390" t="s">
        <v>68</v>
      </c>
      <c r="F250" s="391">
        <v>0.75</v>
      </c>
      <c r="G250" s="392">
        <f>O6</f>
        <v>640</v>
      </c>
      <c r="H250" s="393">
        <f>F250*G250</f>
        <v>480</v>
      </c>
      <c r="I250" s="394"/>
      <c r="J250" s="394"/>
      <c r="K250" s="400"/>
      <c r="L250" s="401"/>
      <c r="M250" s="395"/>
      <c r="N250" s="394">
        <f>H250*0.03</f>
        <v>14.399999999999999</v>
      </c>
      <c r="O250" s="394">
        <f>H250+N250</f>
        <v>494.4</v>
      </c>
      <c r="P250" s="390"/>
    </row>
    <row r="251" spans="1:16" ht="13.5">
      <c r="A251" s="387"/>
      <c r="B251" s="371"/>
      <c r="C251" s="399" t="s">
        <v>1017</v>
      </c>
      <c r="D251" s="389" t="s">
        <v>994</v>
      </c>
      <c r="E251" s="390" t="s">
        <v>68</v>
      </c>
      <c r="F251" s="405">
        <v>5.5</v>
      </c>
      <c r="G251" s="392">
        <f>O6</f>
        <v>640</v>
      </c>
      <c r="H251" s="393">
        <f>F251*G251</f>
        <v>3520</v>
      </c>
      <c r="I251" s="394"/>
      <c r="J251" s="394"/>
      <c r="K251" s="400"/>
      <c r="L251" s="401"/>
      <c r="M251" s="395"/>
      <c r="N251" s="394">
        <f>H251*0.03</f>
        <v>105.6</v>
      </c>
      <c r="O251" s="394">
        <f>H251+N251</f>
        <v>3625.6</v>
      </c>
      <c r="P251" s="390"/>
    </row>
    <row r="252" spans="1:16" ht="13.5">
      <c r="A252" s="387"/>
      <c r="B252" s="371"/>
      <c r="C252" s="399" t="s">
        <v>987</v>
      </c>
      <c r="D252" s="389" t="s">
        <v>1042</v>
      </c>
      <c r="E252" s="390" t="s">
        <v>68</v>
      </c>
      <c r="F252" s="391">
        <v>4.2</v>
      </c>
      <c r="G252" s="392">
        <f>O6</f>
        <v>640</v>
      </c>
      <c r="H252" s="393">
        <f>F252*G252</f>
        <v>2688</v>
      </c>
      <c r="I252" s="394"/>
      <c r="J252" s="394"/>
      <c r="K252" s="400"/>
      <c r="L252" s="401"/>
      <c r="M252" s="395"/>
      <c r="N252" s="394">
        <f>H252*0.03</f>
        <v>80.64</v>
      </c>
      <c r="O252" s="394">
        <f>H252+N252</f>
        <v>2768.64</v>
      </c>
      <c r="P252" s="390"/>
    </row>
    <row r="253" spans="1:16" ht="13.5">
      <c r="A253" s="387"/>
      <c r="B253" s="371"/>
      <c r="C253" s="399" t="s">
        <v>1018</v>
      </c>
      <c r="D253" s="389" t="s">
        <v>1041</v>
      </c>
      <c r="E253" s="390" t="s">
        <v>68</v>
      </c>
      <c r="F253" s="391">
        <v>0.3</v>
      </c>
      <c r="G253" s="392">
        <f>O6</f>
        <v>640</v>
      </c>
      <c r="H253" s="393">
        <f>F253*G253</f>
        <v>192</v>
      </c>
      <c r="I253" s="394"/>
      <c r="J253" s="394"/>
      <c r="K253" s="400"/>
      <c r="L253" s="401"/>
      <c r="M253" s="395"/>
      <c r="N253" s="394">
        <f>H253*0.03</f>
        <v>5.76</v>
      </c>
      <c r="O253" s="394">
        <f>H253+N253</f>
        <v>197.76</v>
      </c>
      <c r="P253" s="390"/>
    </row>
    <row r="254" spans="1:16" ht="13.5">
      <c r="A254" s="387"/>
      <c r="B254" s="371"/>
      <c r="C254" s="407" t="s">
        <v>1029</v>
      </c>
      <c r="D254" s="389"/>
      <c r="E254" s="390"/>
      <c r="F254" s="391"/>
      <c r="G254" s="392"/>
      <c r="H254" s="393"/>
      <c r="I254" s="394"/>
      <c r="J254" s="394"/>
      <c r="K254" s="400"/>
      <c r="L254" s="401"/>
      <c r="M254" s="395"/>
      <c r="N254" s="394"/>
      <c r="O254" s="394"/>
      <c r="P254" s="390"/>
    </row>
    <row r="255" spans="1:16" ht="13.5">
      <c r="A255" s="387"/>
      <c r="B255" s="371"/>
      <c r="C255" s="399" t="s">
        <v>1030</v>
      </c>
      <c r="D255" s="389" t="s">
        <v>1034</v>
      </c>
      <c r="E255" s="390" t="s">
        <v>68</v>
      </c>
      <c r="F255" s="391">
        <v>0.04</v>
      </c>
      <c r="G255" s="392">
        <f>O6</f>
        <v>640</v>
      </c>
      <c r="H255" s="393">
        <f t="shared" ref="H255:H262" si="36">F255*G255</f>
        <v>25.6</v>
      </c>
      <c r="I255" s="394"/>
      <c r="J255" s="394"/>
      <c r="K255" s="400"/>
      <c r="L255" s="401"/>
      <c r="M255" s="395"/>
      <c r="N255" s="394">
        <f t="shared" ref="N255:N263" si="37">H255*0.03</f>
        <v>0.76800000000000002</v>
      </c>
      <c r="O255" s="394">
        <f t="shared" ref="O255:O262" si="38">H255+N255</f>
        <v>26.368000000000002</v>
      </c>
      <c r="P255" s="390"/>
    </row>
    <row r="256" spans="1:16" ht="13.5">
      <c r="A256" s="387"/>
      <c r="B256" s="371"/>
      <c r="C256" s="399" t="s">
        <v>1031</v>
      </c>
      <c r="D256" s="389" t="s">
        <v>1035</v>
      </c>
      <c r="E256" s="390" t="s">
        <v>68</v>
      </c>
      <c r="F256" s="391">
        <v>0.16</v>
      </c>
      <c r="G256" s="392">
        <f>O6</f>
        <v>640</v>
      </c>
      <c r="H256" s="393">
        <f t="shared" si="36"/>
        <v>102.4</v>
      </c>
      <c r="I256" s="394"/>
      <c r="J256" s="394"/>
      <c r="K256" s="400"/>
      <c r="L256" s="401"/>
      <c r="M256" s="395"/>
      <c r="N256" s="394">
        <f t="shared" si="37"/>
        <v>3.0720000000000001</v>
      </c>
      <c r="O256" s="394">
        <f t="shared" si="38"/>
        <v>105.47200000000001</v>
      </c>
      <c r="P256" s="390"/>
    </row>
    <row r="257" spans="1:16" ht="13.5">
      <c r="A257" s="387"/>
      <c r="B257" s="371"/>
      <c r="C257" s="399" t="s">
        <v>1033</v>
      </c>
      <c r="D257" s="389" t="s">
        <v>1036</v>
      </c>
      <c r="E257" s="390" t="s">
        <v>68</v>
      </c>
      <c r="F257" s="405">
        <v>0.03</v>
      </c>
      <c r="G257" s="392">
        <f>O6</f>
        <v>640</v>
      </c>
      <c r="H257" s="393">
        <f t="shared" si="36"/>
        <v>19.2</v>
      </c>
      <c r="I257" s="394"/>
      <c r="J257" s="394"/>
      <c r="K257" s="400"/>
      <c r="L257" s="401"/>
      <c r="M257" s="395"/>
      <c r="N257" s="394">
        <f t="shared" si="37"/>
        <v>0.57599999999999996</v>
      </c>
      <c r="O257" s="394">
        <f t="shared" si="38"/>
        <v>19.776</v>
      </c>
      <c r="P257" s="390"/>
    </row>
    <row r="258" spans="1:16" ht="13.5">
      <c r="A258" s="387"/>
      <c r="B258" s="371"/>
      <c r="C258" s="388" t="s">
        <v>1024</v>
      </c>
      <c r="D258" s="389" t="s">
        <v>1037</v>
      </c>
      <c r="E258" s="211" t="s">
        <v>68</v>
      </c>
      <c r="F258" s="391">
        <v>1.6</v>
      </c>
      <c r="G258" s="392">
        <f>O6</f>
        <v>640</v>
      </c>
      <c r="H258" s="393">
        <f t="shared" si="36"/>
        <v>1024</v>
      </c>
      <c r="I258" s="394"/>
      <c r="J258" s="394"/>
      <c r="K258" s="400"/>
      <c r="L258" s="401"/>
      <c r="M258" s="395"/>
      <c r="N258" s="394">
        <f t="shared" si="37"/>
        <v>30.72</v>
      </c>
      <c r="O258" s="394">
        <f t="shared" si="38"/>
        <v>1054.72</v>
      </c>
      <c r="P258" s="390"/>
    </row>
    <row r="259" spans="1:16" ht="13.5">
      <c r="A259" s="387"/>
      <c r="B259" s="371"/>
      <c r="C259" s="388" t="s">
        <v>1038</v>
      </c>
      <c r="D259" s="389" t="s">
        <v>1027</v>
      </c>
      <c r="E259" s="390" t="s">
        <v>67</v>
      </c>
      <c r="F259" s="391">
        <v>0.25</v>
      </c>
      <c r="G259" s="392">
        <f>I6</f>
        <v>1000</v>
      </c>
      <c r="H259" s="393">
        <f t="shared" si="36"/>
        <v>250</v>
      </c>
      <c r="I259" s="402"/>
      <c r="J259" s="394"/>
      <c r="K259" s="400"/>
      <c r="L259" s="401"/>
      <c r="M259" s="395"/>
      <c r="N259" s="394">
        <f t="shared" si="37"/>
        <v>7.5</v>
      </c>
      <c r="O259" s="394">
        <f t="shared" si="38"/>
        <v>257.5</v>
      </c>
      <c r="P259" s="390"/>
    </row>
    <row r="260" spans="1:16" ht="13.5">
      <c r="A260" s="387"/>
      <c r="B260" s="371"/>
      <c r="C260" s="388"/>
      <c r="D260" s="389"/>
      <c r="E260" s="390" t="s">
        <v>68</v>
      </c>
      <c r="F260" s="391">
        <v>1</v>
      </c>
      <c r="G260" s="392">
        <f>O6</f>
        <v>640</v>
      </c>
      <c r="H260" s="393">
        <f t="shared" si="36"/>
        <v>640</v>
      </c>
      <c r="I260" s="402"/>
      <c r="J260" s="394"/>
      <c r="K260" s="400"/>
      <c r="L260" s="401"/>
      <c r="M260" s="395"/>
      <c r="N260" s="394">
        <f t="shared" si="37"/>
        <v>19.2</v>
      </c>
      <c r="O260" s="394">
        <f t="shared" si="38"/>
        <v>659.2</v>
      </c>
      <c r="P260" s="390"/>
    </row>
    <row r="261" spans="1:16" ht="13.5">
      <c r="A261" s="387"/>
      <c r="B261" s="371"/>
      <c r="C261" s="388" t="s">
        <v>1039</v>
      </c>
      <c r="D261" s="389">
        <v>0.15</v>
      </c>
      <c r="E261" s="390" t="s">
        <v>68</v>
      </c>
      <c r="F261" s="391">
        <v>0.15</v>
      </c>
      <c r="G261" s="392">
        <f>O6</f>
        <v>640</v>
      </c>
      <c r="H261" s="393">
        <f t="shared" si="36"/>
        <v>96</v>
      </c>
      <c r="I261" s="402"/>
      <c r="J261" s="394"/>
      <c r="K261" s="400"/>
      <c r="L261" s="401"/>
      <c r="M261" s="395"/>
      <c r="N261" s="394">
        <f t="shared" si="37"/>
        <v>2.88</v>
      </c>
      <c r="O261" s="394">
        <f t="shared" si="38"/>
        <v>98.88</v>
      </c>
      <c r="P261" s="390"/>
    </row>
    <row r="262" spans="1:16" ht="13.5">
      <c r="A262" s="387"/>
      <c r="B262" s="371"/>
      <c r="C262" s="388" t="s">
        <v>1026</v>
      </c>
      <c r="D262" s="389" t="s">
        <v>993</v>
      </c>
      <c r="E262" s="390"/>
      <c r="F262" s="406">
        <v>1</v>
      </c>
      <c r="G262" s="392">
        <f>O6</f>
        <v>640</v>
      </c>
      <c r="H262" s="393">
        <f t="shared" si="36"/>
        <v>640</v>
      </c>
      <c r="I262" s="394"/>
      <c r="J262" s="394"/>
      <c r="K262" s="400"/>
      <c r="L262" s="401"/>
      <c r="M262" s="395"/>
      <c r="N262" s="394">
        <f t="shared" si="37"/>
        <v>19.2</v>
      </c>
      <c r="O262" s="394">
        <f t="shared" si="38"/>
        <v>659.2</v>
      </c>
      <c r="P262" s="390"/>
    </row>
    <row r="263" spans="1:16" ht="13.5">
      <c r="A263" s="387"/>
      <c r="B263" s="371"/>
      <c r="C263" s="388"/>
      <c r="D263" s="389"/>
      <c r="E263" s="390"/>
      <c r="F263" s="391"/>
      <c r="G263" s="392"/>
      <c r="H263" s="393">
        <f>SUM(H249:H262)</f>
        <v>10157.200000000001</v>
      </c>
      <c r="I263" s="394"/>
      <c r="J263" s="394"/>
      <c r="K263" s="400"/>
      <c r="L263" s="401"/>
      <c r="M263" s="395"/>
      <c r="N263" s="394">
        <f t="shared" si="37"/>
        <v>304.71600000000001</v>
      </c>
      <c r="O263" s="394">
        <f>SUM(O249:O262)</f>
        <v>10461.915999999999</v>
      </c>
      <c r="P263" s="390"/>
    </row>
    <row r="264" spans="1:16" ht="80.25" customHeight="1">
      <c r="A264" s="387">
        <v>21</v>
      </c>
      <c r="B264" s="371" t="s">
        <v>1048</v>
      </c>
      <c r="C264" s="388" t="s">
        <v>1043</v>
      </c>
      <c r="D264" s="389"/>
      <c r="E264" s="390"/>
      <c r="F264" s="391"/>
      <c r="G264" s="392"/>
      <c r="H264" s="393"/>
      <c r="I264" s="394"/>
      <c r="J264" s="394"/>
      <c r="K264" s="400"/>
      <c r="L264" s="401"/>
      <c r="M264" s="395"/>
      <c r="N264" s="394"/>
      <c r="O264" s="396"/>
      <c r="P264" s="390"/>
    </row>
    <row r="265" spans="1:16" ht="13.5">
      <c r="A265" s="387"/>
      <c r="B265" s="371" t="s">
        <v>984</v>
      </c>
      <c r="C265" s="388" t="s">
        <v>1044</v>
      </c>
      <c r="D265" s="389"/>
      <c r="E265" s="390"/>
      <c r="F265" s="391"/>
      <c r="G265" s="392"/>
      <c r="H265" s="393"/>
      <c r="I265" s="394"/>
      <c r="J265" s="394"/>
      <c r="K265" s="400"/>
      <c r="L265" s="401"/>
      <c r="M265" s="395"/>
      <c r="N265" s="394"/>
      <c r="O265" s="396"/>
      <c r="P265" s="390"/>
    </row>
    <row r="266" spans="1:16" ht="13.5">
      <c r="A266" s="387"/>
      <c r="B266" s="371"/>
      <c r="C266" s="388" t="s">
        <v>1045</v>
      </c>
      <c r="D266" s="389" t="s">
        <v>79</v>
      </c>
      <c r="E266" s="390" t="s">
        <v>67</v>
      </c>
      <c r="F266" s="391">
        <v>1.5</v>
      </c>
      <c r="G266" s="392">
        <f>I6</f>
        <v>1000</v>
      </c>
      <c r="H266" s="393">
        <f>F266*G266</f>
        <v>1500</v>
      </c>
      <c r="I266" s="394" t="s">
        <v>87</v>
      </c>
      <c r="J266" s="394" t="s">
        <v>82</v>
      </c>
      <c r="K266" s="400">
        <v>2</v>
      </c>
      <c r="L266" s="401">
        <f>'Bhume Rate 078-79'!H40</f>
        <v>340</v>
      </c>
      <c r="M266" s="395">
        <f>K266*L266</f>
        <v>680</v>
      </c>
      <c r="N266" s="394"/>
      <c r="O266" s="396"/>
      <c r="P266" s="390"/>
    </row>
    <row r="267" spans="1:16" ht="13.5">
      <c r="A267" s="387"/>
      <c r="B267" s="371"/>
      <c r="C267" s="388" t="s">
        <v>641</v>
      </c>
      <c r="D267" s="389"/>
      <c r="E267" s="390" t="s">
        <v>68</v>
      </c>
      <c r="F267" s="391">
        <v>4</v>
      </c>
      <c r="G267" s="392">
        <f>O6</f>
        <v>640</v>
      </c>
      <c r="H267" s="393">
        <f>F267*G267</f>
        <v>2560</v>
      </c>
      <c r="I267" s="394" t="s">
        <v>642</v>
      </c>
      <c r="J267" s="394" t="s">
        <v>176</v>
      </c>
      <c r="K267" s="400">
        <v>1</v>
      </c>
      <c r="L267" s="401">
        <f>'Bhume Rate 078-79'!H47</f>
        <v>80</v>
      </c>
      <c r="M267" s="395">
        <f>K267*L267</f>
        <v>80</v>
      </c>
      <c r="N267" s="394"/>
      <c r="O267" s="396"/>
      <c r="P267" s="390"/>
    </row>
    <row r="268" spans="1:16" ht="13.5">
      <c r="A268" s="387"/>
      <c r="B268" s="371"/>
      <c r="C268" s="388" t="s">
        <v>1046</v>
      </c>
      <c r="D268" s="389" t="s">
        <v>998</v>
      </c>
      <c r="E268" s="390" t="s">
        <v>68</v>
      </c>
      <c r="F268" s="391">
        <v>0.72</v>
      </c>
      <c r="G268" s="392">
        <f>O6</f>
        <v>640</v>
      </c>
      <c r="H268" s="393">
        <f>F268*G268</f>
        <v>460.79999999999995</v>
      </c>
      <c r="I268" s="394" t="s">
        <v>712</v>
      </c>
      <c r="J268" s="394" t="s">
        <v>82</v>
      </c>
      <c r="K268" s="400">
        <v>530</v>
      </c>
      <c r="L268" s="401">
        <f>L10</f>
        <v>27.9</v>
      </c>
      <c r="M268" s="395">
        <f>K268*L268</f>
        <v>14787</v>
      </c>
      <c r="N268" s="394"/>
      <c r="O268" s="396"/>
      <c r="P268" s="390"/>
    </row>
    <row r="269" spans="1:16" ht="13.5">
      <c r="A269" s="387"/>
      <c r="B269" s="371"/>
      <c r="C269" s="388" t="s">
        <v>1026</v>
      </c>
      <c r="D269" s="389" t="s">
        <v>993</v>
      </c>
      <c r="E269" s="390" t="s">
        <v>68</v>
      </c>
      <c r="F269" s="391">
        <v>0.25</v>
      </c>
      <c r="G269" s="392">
        <f>O6</f>
        <v>640</v>
      </c>
      <c r="H269" s="393">
        <f>F269*G269</f>
        <v>160</v>
      </c>
      <c r="I269" s="394" t="s">
        <v>161</v>
      </c>
      <c r="J269" s="394" t="s">
        <v>176</v>
      </c>
      <c r="K269" s="400">
        <v>130</v>
      </c>
      <c r="L269" s="401">
        <f>I7/50</f>
        <v>21.7</v>
      </c>
      <c r="M269" s="395">
        <f>K269*L269</f>
        <v>2821</v>
      </c>
      <c r="N269" s="394"/>
      <c r="O269" s="396"/>
      <c r="P269" s="390"/>
    </row>
    <row r="270" spans="1:16" ht="13.5">
      <c r="A270" s="387"/>
      <c r="B270" s="371"/>
      <c r="C270" s="388"/>
      <c r="D270" s="389"/>
      <c r="E270" s="390"/>
      <c r="F270" s="391"/>
      <c r="G270" s="392"/>
      <c r="H270" s="393"/>
      <c r="I270" s="394" t="s">
        <v>160</v>
      </c>
      <c r="J270" s="394" t="s">
        <v>79</v>
      </c>
      <c r="K270" s="400">
        <v>0.33</v>
      </c>
      <c r="L270" s="401">
        <f>L7</f>
        <v>3250</v>
      </c>
      <c r="M270" s="395">
        <f>K270*L270</f>
        <v>1072.5</v>
      </c>
      <c r="N270" s="394"/>
      <c r="O270" s="396"/>
      <c r="P270" s="390"/>
    </row>
    <row r="271" spans="1:16" ht="13.5">
      <c r="A271" s="387"/>
      <c r="B271" s="371"/>
      <c r="C271" s="388"/>
      <c r="D271" s="389"/>
      <c r="E271" s="390"/>
      <c r="F271" s="391"/>
      <c r="G271" s="392"/>
      <c r="H271" s="393">
        <f>SUM(H266:H270)</f>
        <v>4680.8</v>
      </c>
      <c r="I271" s="394"/>
      <c r="J271" s="394"/>
      <c r="K271" s="400"/>
      <c r="L271" s="401"/>
      <c r="M271" s="395">
        <f>SUM(M266:M270)</f>
        <v>19440.5</v>
      </c>
      <c r="N271" s="394"/>
      <c r="O271" s="396">
        <f>M271+H271</f>
        <v>24121.3</v>
      </c>
      <c r="P271" s="390"/>
    </row>
    <row r="272" spans="1:16" ht="13.5">
      <c r="A272" s="387"/>
      <c r="B272" s="408" t="s">
        <v>984</v>
      </c>
      <c r="C272" s="388" t="s">
        <v>1044</v>
      </c>
      <c r="D272" s="389"/>
      <c r="E272" s="390"/>
      <c r="F272" s="391"/>
      <c r="G272" s="392"/>
      <c r="H272" s="393"/>
      <c r="I272" s="394"/>
      <c r="J272" s="394"/>
      <c r="K272" s="400"/>
      <c r="L272" s="401"/>
      <c r="M272" s="395"/>
      <c r="N272" s="394"/>
      <c r="O272" s="396"/>
      <c r="P272" s="390"/>
    </row>
    <row r="273" spans="1:16" ht="13.5">
      <c r="A273" s="387"/>
      <c r="B273" s="371"/>
      <c r="C273" s="388" t="s">
        <v>1045</v>
      </c>
      <c r="D273" s="389" t="s">
        <v>79</v>
      </c>
      <c r="E273" s="390" t="s">
        <v>67</v>
      </c>
      <c r="F273" s="391">
        <v>1.5</v>
      </c>
      <c r="G273" s="392">
        <f>I6</f>
        <v>1000</v>
      </c>
      <c r="H273" s="393">
        <f>F273*G273</f>
        <v>1500</v>
      </c>
      <c r="I273" s="394" t="s">
        <v>87</v>
      </c>
      <c r="J273" s="394" t="s">
        <v>82</v>
      </c>
      <c r="K273" s="400">
        <v>2</v>
      </c>
      <c r="L273" s="401">
        <f>'Bhume Rate 078-79'!H40</f>
        <v>340</v>
      </c>
      <c r="M273" s="395">
        <f>K273*L273</f>
        <v>680</v>
      </c>
      <c r="N273" s="394"/>
      <c r="O273" s="396"/>
      <c r="P273" s="390"/>
    </row>
    <row r="274" spans="1:16" ht="13.5">
      <c r="A274" s="387"/>
      <c r="B274" s="371"/>
      <c r="C274" s="388" t="s">
        <v>641</v>
      </c>
      <c r="D274" s="389"/>
      <c r="E274" s="390" t="s">
        <v>68</v>
      </c>
      <c r="F274" s="391">
        <v>4</v>
      </c>
      <c r="G274" s="392">
        <f>O6</f>
        <v>640</v>
      </c>
      <c r="H274" s="393">
        <f>F274*G274</f>
        <v>2560</v>
      </c>
      <c r="I274" s="394" t="s">
        <v>642</v>
      </c>
      <c r="J274" s="394" t="s">
        <v>176</v>
      </c>
      <c r="K274" s="400">
        <v>1</v>
      </c>
      <c r="L274" s="401">
        <f>'Bhume Rate 078-79'!H47</f>
        <v>80</v>
      </c>
      <c r="M274" s="395">
        <f>K274*L274</f>
        <v>80</v>
      </c>
      <c r="N274" s="394"/>
      <c r="O274" s="396"/>
      <c r="P274" s="390"/>
    </row>
    <row r="275" spans="1:16" ht="13.5">
      <c r="A275" s="387"/>
      <c r="B275" s="371"/>
      <c r="C275" s="388" t="s">
        <v>1046</v>
      </c>
      <c r="D275" s="389" t="s">
        <v>998</v>
      </c>
      <c r="E275" s="390" t="s">
        <v>68</v>
      </c>
      <c r="F275" s="391">
        <v>0.72</v>
      </c>
      <c r="G275" s="392">
        <f>O6</f>
        <v>640</v>
      </c>
      <c r="H275" s="393">
        <f>F275*G275</f>
        <v>460.79999999999995</v>
      </c>
      <c r="I275" s="394" t="s">
        <v>712</v>
      </c>
      <c r="J275" s="394" t="s">
        <v>82</v>
      </c>
      <c r="K275" s="400">
        <v>530</v>
      </c>
      <c r="L275" s="401">
        <f>L10</f>
        <v>27.9</v>
      </c>
      <c r="M275" s="395">
        <f>K275*L275</f>
        <v>14787</v>
      </c>
      <c r="N275" s="394"/>
      <c r="O275" s="396"/>
      <c r="P275" s="390"/>
    </row>
    <row r="276" spans="1:16" ht="13.5">
      <c r="A276" s="387"/>
      <c r="B276" s="371"/>
      <c r="C276" s="388" t="s">
        <v>1026</v>
      </c>
      <c r="D276" s="389" t="s">
        <v>993</v>
      </c>
      <c r="E276" s="390" t="s">
        <v>68</v>
      </c>
      <c r="F276" s="391">
        <v>0.25</v>
      </c>
      <c r="G276" s="392">
        <f>O6</f>
        <v>640</v>
      </c>
      <c r="H276" s="393">
        <f>F276*G276</f>
        <v>160</v>
      </c>
      <c r="I276" s="394" t="s">
        <v>161</v>
      </c>
      <c r="J276" s="394" t="s">
        <v>176</v>
      </c>
      <c r="K276" s="400">
        <v>130</v>
      </c>
      <c r="L276" s="401">
        <f>I7/50</f>
        <v>21.7</v>
      </c>
      <c r="M276" s="395">
        <f>K276*L276</f>
        <v>2821</v>
      </c>
      <c r="N276" s="394"/>
      <c r="O276" s="396"/>
      <c r="P276" s="390"/>
    </row>
    <row r="277" spans="1:16" ht="13.5">
      <c r="A277" s="387"/>
      <c r="B277" s="371"/>
      <c r="C277" s="388"/>
      <c r="D277" s="389"/>
      <c r="E277" s="390"/>
      <c r="F277" s="391"/>
      <c r="G277" s="392"/>
      <c r="H277" s="393"/>
      <c r="I277" s="394" t="s">
        <v>160</v>
      </c>
      <c r="J277" s="394" t="s">
        <v>79</v>
      </c>
      <c r="K277" s="400">
        <v>0.33</v>
      </c>
      <c r="L277" s="401">
        <f>I8</f>
        <v>7300</v>
      </c>
      <c r="M277" s="395">
        <f>K277*L277</f>
        <v>2409</v>
      </c>
      <c r="N277" s="394"/>
      <c r="O277" s="396"/>
      <c r="P277" s="390"/>
    </row>
    <row r="278" spans="1:16" ht="13.5">
      <c r="A278" s="387"/>
      <c r="B278" s="371"/>
      <c r="C278" s="388"/>
      <c r="D278" s="389"/>
      <c r="E278" s="390"/>
      <c r="F278" s="391"/>
      <c r="G278" s="392"/>
      <c r="H278" s="393">
        <f>SUM(H273:H277)</f>
        <v>4680.8</v>
      </c>
      <c r="I278" s="394"/>
      <c r="J278" s="394"/>
      <c r="K278" s="400"/>
      <c r="L278" s="401"/>
      <c r="M278" s="395">
        <f>SUM(M273:M277)</f>
        <v>20777</v>
      </c>
      <c r="N278" s="394"/>
      <c r="O278" s="396">
        <f>M278+H278</f>
        <v>25457.8</v>
      </c>
      <c r="P278" s="390"/>
    </row>
    <row r="279" spans="1:16" ht="13.5">
      <c r="A279" s="387"/>
      <c r="B279" s="371" t="s">
        <v>996</v>
      </c>
      <c r="C279" s="388" t="s">
        <v>1047</v>
      </c>
      <c r="D279" s="389"/>
      <c r="E279" s="390"/>
      <c r="F279" s="391"/>
      <c r="G279" s="392"/>
      <c r="H279" s="393"/>
      <c r="I279" s="394"/>
      <c r="J279" s="394"/>
      <c r="K279" s="400"/>
      <c r="L279" s="401"/>
      <c r="M279" s="395"/>
      <c r="N279" s="394"/>
      <c r="O279" s="396"/>
      <c r="P279" s="390"/>
    </row>
    <row r="280" spans="1:16" ht="13.5">
      <c r="A280" s="387"/>
      <c r="B280" s="371"/>
      <c r="C280" s="388" t="s">
        <v>1045</v>
      </c>
      <c r="D280" s="389" t="s">
        <v>79</v>
      </c>
      <c r="E280" s="390" t="s">
        <v>67</v>
      </c>
      <c r="F280" s="391">
        <v>1.5</v>
      </c>
      <c r="G280" s="392">
        <f>I6</f>
        <v>1000</v>
      </c>
      <c r="H280" s="393">
        <f>F280*G280</f>
        <v>1500</v>
      </c>
      <c r="I280" s="394" t="s">
        <v>87</v>
      </c>
      <c r="J280" s="394" t="s">
        <v>82</v>
      </c>
      <c r="K280" s="400">
        <v>2</v>
      </c>
      <c r="L280" s="401">
        <f>L266</f>
        <v>340</v>
      </c>
      <c r="M280" s="395">
        <f>K280*L280</f>
        <v>680</v>
      </c>
      <c r="N280" s="394"/>
      <c r="O280" s="396"/>
      <c r="P280" s="390"/>
    </row>
    <row r="281" spans="1:16" ht="13.5">
      <c r="A281" s="387"/>
      <c r="B281" s="371"/>
      <c r="C281" s="388" t="s">
        <v>641</v>
      </c>
      <c r="D281" s="389"/>
      <c r="E281" s="390" t="s">
        <v>68</v>
      </c>
      <c r="F281" s="391">
        <v>4</v>
      </c>
      <c r="G281" s="392">
        <f>O6</f>
        <v>640</v>
      </c>
      <c r="H281" s="393">
        <f>F281*G281</f>
        <v>2560</v>
      </c>
      <c r="I281" s="394" t="s">
        <v>642</v>
      </c>
      <c r="J281" s="394" t="s">
        <v>176</v>
      </c>
      <c r="K281" s="400">
        <v>1</v>
      </c>
      <c r="L281" s="401">
        <f>L267</f>
        <v>80</v>
      </c>
      <c r="M281" s="395">
        <f>K281*L281</f>
        <v>80</v>
      </c>
      <c r="N281" s="394"/>
      <c r="O281" s="396"/>
      <c r="P281" s="390"/>
    </row>
    <row r="282" spans="1:16" ht="13.5">
      <c r="A282" s="387"/>
      <c r="B282" s="371"/>
      <c r="C282" s="388" t="s">
        <v>1046</v>
      </c>
      <c r="D282" s="389" t="s">
        <v>998</v>
      </c>
      <c r="E282" s="390" t="s">
        <v>68</v>
      </c>
      <c r="F282" s="391">
        <v>0.74</v>
      </c>
      <c r="G282" s="392">
        <f>O6</f>
        <v>640</v>
      </c>
      <c r="H282" s="393">
        <f>F282*G282</f>
        <v>473.6</v>
      </c>
      <c r="I282" s="394" t="s">
        <v>712</v>
      </c>
      <c r="J282" s="394" t="s">
        <v>82</v>
      </c>
      <c r="K282" s="400">
        <v>530</v>
      </c>
      <c r="L282" s="401">
        <f>L268</f>
        <v>27.9</v>
      </c>
      <c r="M282" s="395">
        <f>K282*L282</f>
        <v>14787</v>
      </c>
      <c r="N282" s="394"/>
      <c r="O282" s="396"/>
      <c r="P282" s="390"/>
    </row>
    <row r="283" spans="1:16" ht="13.5">
      <c r="A283" s="387"/>
      <c r="B283" s="371"/>
      <c r="C283" s="388" t="s">
        <v>1026</v>
      </c>
      <c r="D283" s="389" t="s">
        <v>993</v>
      </c>
      <c r="E283" s="390" t="s">
        <v>68</v>
      </c>
      <c r="F283" s="391">
        <v>0.25</v>
      </c>
      <c r="G283" s="392">
        <f>O6</f>
        <v>640</v>
      </c>
      <c r="H283" s="393">
        <f>F283*G283</f>
        <v>160</v>
      </c>
      <c r="I283" s="394" t="s">
        <v>161</v>
      </c>
      <c r="J283" s="394" t="s">
        <v>176</v>
      </c>
      <c r="K283" s="400">
        <v>100</v>
      </c>
      <c r="L283" s="401">
        <f>I7/50</f>
        <v>21.7</v>
      </c>
      <c r="M283" s="395">
        <f>K283*L283</f>
        <v>2170</v>
      </c>
      <c r="N283" s="394"/>
      <c r="O283" s="396"/>
      <c r="P283" s="390"/>
    </row>
    <row r="284" spans="1:16" ht="13.5">
      <c r="A284" s="387"/>
      <c r="B284" s="371"/>
      <c r="C284" s="388"/>
      <c r="D284" s="389"/>
      <c r="E284" s="390"/>
      <c r="F284" s="391"/>
      <c r="G284" s="392"/>
      <c r="H284" s="393"/>
      <c r="I284" s="394" t="s">
        <v>160</v>
      </c>
      <c r="J284" s="394" t="s">
        <v>79</v>
      </c>
      <c r="K284" s="400">
        <v>0.35</v>
      </c>
      <c r="L284" s="401">
        <f>L270</f>
        <v>3250</v>
      </c>
      <c r="M284" s="395">
        <f>K284*L284</f>
        <v>1137.5</v>
      </c>
      <c r="N284" s="394"/>
      <c r="O284" s="396"/>
      <c r="P284" s="390"/>
    </row>
    <row r="285" spans="1:16" ht="13.5">
      <c r="A285" s="387"/>
      <c r="B285" s="371"/>
      <c r="C285" s="388"/>
      <c r="D285" s="389"/>
      <c r="E285" s="390"/>
      <c r="F285" s="391"/>
      <c r="G285" s="392"/>
      <c r="H285" s="393">
        <f>SUM(H280:H284)</f>
        <v>4693.6000000000004</v>
      </c>
      <c r="I285" s="394"/>
      <c r="J285" s="394"/>
      <c r="K285" s="400"/>
      <c r="L285" s="401"/>
      <c r="M285" s="395">
        <f>SUM(M280:M284)</f>
        <v>18854.5</v>
      </c>
      <c r="N285" s="394"/>
      <c r="O285" s="396">
        <f>M285+H285</f>
        <v>23548.1</v>
      </c>
      <c r="P285" s="390"/>
    </row>
    <row r="286" spans="1:16" ht="13.5">
      <c r="A286" s="387"/>
      <c r="B286" s="408" t="s">
        <v>996</v>
      </c>
      <c r="C286" s="388" t="s">
        <v>1047</v>
      </c>
      <c r="D286" s="389"/>
      <c r="E286" s="390"/>
      <c r="F286" s="391"/>
      <c r="G286" s="392"/>
      <c r="H286" s="393"/>
      <c r="I286" s="394"/>
      <c r="J286" s="394"/>
      <c r="K286" s="400"/>
      <c r="L286" s="401"/>
      <c r="M286" s="395"/>
      <c r="N286" s="394"/>
      <c r="O286" s="396"/>
      <c r="P286" s="390"/>
    </row>
    <row r="287" spans="1:16" ht="13.5">
      <c r="A287" s="387"/>
      <c r="B287" s="371"/>
      <c r="C287" s="388" t="s">
        <v>1045</v>
      </c>
      <c r="D287" s="389" t="s">
        <v>79</v>
      </c>
      <c r="E287" s="390" t="s">
        <v>67</v>
      </c>
      <c r="F287" s="391">
        <v>1.5</v>
      </c>
      <c r="G287" s="392">
        <f>I6</f>
        <v>1000</v>
      </c>
      <c r="H287" s="393">
        <f>F287*G287</f>
        <v>1500</v>
      </c>
      <c r="I287" s="394" t="s">
        <v>87</v>
      </c>
      <c r="J287" s="394" t="s">
        <v>82</v>
      </c>
      <c r="K287" s="400">
        <v>2</v>
      </c>
      <c r="L287" s="401">
        <f>L280</f>
        <v>340</v>
      </c>
      <c r="M287" s="395">
        <f>K287*L287</f>
        <v>680</v>
      </c>
      <c r="N287" s="394"/>
      <c r="O287" s="396"/>
      <c r="P287" s="390"/>
    </row>
    <row r="288" spans="1:16" ht="13.5">
      <c r="A288" s="387"/>
      <c r="B288" s="371"/>
      <c r="C288" s="388" t="s">
        <v>641</v>
      </c>
      <c r="D288" s="389"/>
      <c r="E288" s="390" t="s">
        <v>68</v>
      </c>
      <c r="F288" s="391">
        <v>4</v>
      </c>
      <c r="G288" s="392">
        <f>O6</f>
        <v>640</v>
      </c>
      <c r="H288" s="393">
        <f>F288*G288</f>
        <v>2560</v>
      </c>
      <c r="I288" s="394" t="s">
        <v>642</v>
      </c>
      <c r="J288" s="394" t="s">
        <v>176</v>
      </c>
      <c r="K288" s="400">
        <v>1</v>
      </c>
      <c r="L288" s="401">
        <f>L281</f>
        <v>80</v>
      </c>
      <c r="M288" s="395">
        <f>K288*L288</f>
        <v>80</v>
      </c>
      <c r="N288" s="394"/>
      <c r="O288" s="396"/>
      <c r="P288" s="390"/>
    </row>
    <row r="289" spans="1:16" ht="13.5">
      <c r="A289" s="387"/>
      <c r="B289" s="371"/>
      <c r="C289" s="388" t="s">
        <v>1046</v>
      </c>
      <c r="D289" s="389" t="s">
        <v>998</v>
      </c>
      <c r="E289" s="390" t="s">
        <v>68</v>
      </c>
      <c r="F289" s="391">
        <v>0.74</v>
      </c>
      <c r="G289" s="392">
        <f>O6</f>
        <v>640</v>
      </c>
      <c r="H289" s="393">
        <f>F289*G289</f>
        <v>473.6</v>
      </c>
      <c r="I289" s="394" t="s">
        <v>712</v>
      </c>
      <c r="J289" s="394" t="s">
        <v>82</v>
      </c>
      <c r="K289" s="400">
        <v>530</v>
      </c>
      <c r="L289" s="401">
        <f>L282</f>
        <v>27.9</v>
      </c>
      <c r="M289" s="395">
        <f>K289*L289</f>
        <v>14787</v>
      </c>
      <c r="N289" s="394"/>
      <c r="O289" s="396"/>
      <c r="P289" s="390"/>
    </row>
    <row r="290" spans="1:16" ht="13.5">
      <c r="A290" s="387"/>
      <c r="B290" s="371"/>
      <c r="C290" s="388" t="s">
        <v>1026</v>
      </c>
      <c r="D290" s="389" t="s">
        <v>993</v>
      </c>
      <c r="E290" s="390" t="s">
        <v>68</v>
      </c>
      <c r="F290" s="391">
        <v>0.25</v>
      </c>
      <c r="G290" s="392">
        <f>O6</f>
        <v>640</v>
      </c>
      <c r="H290" s="393">
        <f>F290*G290</f>
        <v>160</v>
      </c>
      <c r="I290" s="394" t="s">
        <v>161</v>
      </c>
      <c r="J290" s="394" t="s">
        <v>176</v>
      </c>
      <c r="K290" s="400">
        <v>100</v>
      </c>
      <c r="L290" s="401">
        <f>I7</f>
        <v>1085</v>
      </c>
      <c r="M290" s="395">
        <f>K290*L290</f>
        <v>108500</v>
      </c>
      <c r="N290" s="394"/>
      <c r="O290" s="396"/>
      <c r="P290" s="390"/>
    </row>
    <row r="291" spans="1:16" ht="13.5">
      <c r="A291" s="387"/>
      <c r="B291" s="371"/>
      <c r="C291" s="388"/>
      <c r="D291" s="389"/>
      <c r="E291" s="390"/>
      <c r="F291" s="391"/>
      <c r="G291" s="392"/>
      <c r="H291" s="393"/>
      <c r="I291" s="394" t="s">
        <v>160</v>
      </c>
      <c r="J291" s="394" t="s">
        <v>79</v>
      </c>
      <c r="K291" s="400">
        <v>0.35</v>
      </c>
      <c r="L291" s="401">
        <f>I8</f>
        <v>7300</v>
      </c>
      <c r="M291" s="395">
        <f>K291*L291</f>
        <v>2555</v>
      </c>
      <c r="N291" s="394"/>
      <c r="O291" s="396"/>
      <c r="P291" s="390"/>
    </row>
    <row r="292" spans="1:16" ht="13.5">
      <c r="A292" s="387"/>
      <c r="B292" s="371"/>
      <c r="C292" s="388"/>
      <c r="D292" s="389"/>
      <c r="E292" s="390"/>
      <c r="F292" s="391"/>
      <c r="G292" s="392"/>
      <c r="H292" s="393">
        <f>SUM(H287:H291)</f>
        <v>4693.6000000000004</v>
      </c>
      <c r="I292" s="394"/>
      <c r="J292" s="394"/>
      <c r="K292" s="400"/>
      <c r="L292" s="401"/>
      <c r="M292" s="395">
        <f>SUM(M287:M291)</f>
        <v>126602</v>
      </c>
      <c r="N292" s="394"/>
      <c r="O292" s="396">
        <f>M292+H292</f>
        <v>131295.6</v>
      </c>
      <c r="P292" s="390"/>
    </row>
    <row r="293" spans="1:16" ht="13.5">
      <c r="A293" s="387"/>
      <c r="B293" s="371" t="s">
        <v>1001</v>
      </c>
      <c r="C293" s="388" t="s">
        <v>1047</v>
      </c>
      <c r="D293" s="389"/>
      <c r="E293" s="390"/>
      <c r="F293" s="391"/>
      <c r="G293" s="392"/>
      <c r="H293" s="393"/>
      <c r="I293" s="394"/>
      <c r="J293" s="394"/>
      <c r="K293" s="400"/>
      <c r="L293" s="401"/>
      <c r="M293" s="395"/>
      <c r="N293" s="394"/>
      <c r="O293" s="396"/>
      <c r="P293" s="390"/>
    </row>
    <row r="294" spans="1:16" ht="13.5">
      <c r="A294" s="387"/>
      <c r="B294" s="371"/>
      <c r="C294" s="388" t="s">
        <v>1045</v>
      </c>
      <c r="D294" s="389" t="s">
        <v>79</v>
      </c>
      <c r="E294" s="390" t="s">
        <v>67</v>
      </c>
      <c r="F294" s="391">
        <v>1.5</v>
      </c>
      <c r="G294" s="392">
        <f>I6</f>
        <v>1000</v>
      </c>
      <c r="H294" s="393">
        <f>F294*G294</f>
        <v>1500</v>
      </c>
      <c r="I294" s="394" t="s">
        <v>87</v>
      </c>
      <c r="J294" s="394" t="s">
        <v>82</v>
      </c>
      <c r="K294" s="400">
        <v>2</v>
      </c>
      <c r="L294" s="401">
        <f>'Bhume Rate 078-79'!H40</f>
        <v>340</v>
      </c>
      <c r="M294" s="395">
        <f>K294*L294</f>
        <v>680</v>
      </c>
      <c r="N294" s="394"/>
      <c r="O294" s="396"/>
      <c r="P294" s="390"/>
    </row>
    <row r="295" spans="1:16" ht="13.5">
      <c r="A295" s="387"/>
      <c r="B295" s="371"/>
      <c r="C295" s="388" t="s">
        <v>641</v>
      </c>
      <c r="D295" s="389"/>
      <c r="E295" s="390" t="s">
        <v>68</v>
      </c>
      <c r="F295" s="391">
        <v>4</v>
      </c>
      <c r="G295" s="392">
        <f>O6</f>
        <v>640</v>
      </c>
      <c r="H295" s="393">
        <f>F295*G295</f>
        <v>2560</v>
      </c>
      <c r="I295" s="394" t="s">
        <v>642</v>
      </c>
      <c r="J295" s="394" t="s">
        <v>176</v>
      </c>
      <c r="K295" s="400">
        <v>1</v>
      </c>
      <c r="L295" s="401">
        <f>'Bhume Rate 078-79'!H47</f>
        <v>80</v>
      </c>
      <c r="M295" s="395">
        <f>K295*L295</f>
        <v>80</v>
      </c>
      <c r="N295" s="394"/>
      <c r="O295" s="396"/>
      <c r="P295" s="390"/>
    </row>
    <row r="296" spans="1:16" ht="13.5">
      <c r="A296" s="387"/>
      <c r="B296" s="371"/>
      <c r="C296" s="388" t="s">
        <v>1046</v>
      </c>
      <c r="D296" s="389" t="s">
        <v>998</v>
      </c>
      <c r="E296" s="390" t="s">
        <v>68</v>
      </c>
      <c r="F296" s="391">
        <v>0.77</v>
      </c>
      <c r="G296" s="392">
        <f>O6</f>
        <v>640</v>
      </c>
      <c r="H296" s="393">
        <f>F296*G296</f>
        <v>492.8</v>
      </c>
      <c r="I296" s="394" t="s">
        <v>712</v>
      </c>
      <c r="J296" s="394" t="s">
        <v>82</v>
      </c>
      <c r="K296" s="400">
        <v>530</v>
      </c>
      <c r="L296" s="401">
        <f>L10</f>
        <v>27.9</v>
      </c>
      <c r="M296" s="395">
        <f>K296*L296</f>
        <v>14787</v>
      </c>
      <c r="N296" s="394"/>
      <c r="O296" s="396"/>
      <c r="P296" s="390"/>
    </row>
    <row r="297" spans="1:16" ht="13.5">
      <c r="A297" s="387"/>
      <c r="B297" s="371"/>
      <c r="C297" s="388" t="s">
        <v>1026</v>
      </c>
      <c r="D297" s="389" t="s">
        <v>993</v>
      </c>
      <c r="E297" s="390" t="s">
        <v>68</v>
      </c>
      <c r="F297" s="391">
        <v>0.25</v>
      </c>
      <c r="G297" s="392">
        <f>O6</f>
        <v>640</v>
      </c>
      <c r="H297" s="393">
        <f>F297*G297</f>
        <v>160</v>
      </c>
      <c r="I297" s="394" t="s">
        <v>161</v>
      </c>
      <c r="J297" s="394" t="s">
        <v>176</v>
      </c>
      <c r="K297" s="400">
        <v>70</v>
      </c>
      <c r="L297" s="401">
        <f>I7/50</f>
        <v>21.7</v>
      </c>
      <c r="M297" s="395">
        <f>K297*L297</f>
        <v>1519</v>
      </c>
      <c r="N297" s="394"/>
      <c r="O297" s="396"/>
      <c r="P297" s="390"/>
    </row>
    <row r="298" spans="1:16" ht="13.5">
      <c r="A298" s="387"/>
      <c r="B298" s="371"/>
      <c r="C298" s="388"/>
      <c r="D298" s="389"/>
      <c r="E298" s="390"/>
      <c r="F298" s="391"/>
      <c r="G298" s="392"/>
      <c r="H298" s="393"/>
      <c r="I298" s="394" t="s">
        <v>160</v>
      </c>
      <c r="J298" s="394" t="s">
        <v>79</v>
      </c>
      <c r="K298" s="400">
        <v>0.38</v>
      </c>
      <c r="L298" s="401">
        <f>L284</f>
        <v>3250</v>
      </c>
      <c r="M298" s="395">
        <f>K298*L298</f>
        <v>1235</v>
      </c>
      <c r="N298" s="394"/>
      <c r="O298" s="396"/>
      <c r="P298" s="390"/>
    </row>
    <row r="299" spans="1:16" ht="13.5">
      <c r="A299" s="387"/>
      <c r="B299" s="371"/>
      <c r="C299" s="388"/>
      <c r="D299" s="389"/>
      <c r="E299" s="390"/>
      <c r="F299" s="391"/>
      <c r="G299" s="392"/>
      <c r="H299" s="393">
        <f>SUM(H294:H298)</f>
        <v>4712.8</v>
      </c>
      <c r="I299" s="394"/>
      <c r="J299" s="394"/>
      <c r="K299" s="400"/>
      <c r="L299" s="401"/>
      <c r="M299" s="395">
        <f>SUM(M294:M298)</f>
        <v>18301</v>
      </c>
      <c r="N299" s="394"/>
      <c r="O299" s="396">
        <f>M299+H299</f>
        <v>23013.8</v>
      </c>
      <c r="P299" s="390"/>
    </row>
    <row r="300" spans="1:16" ht="13.5">
      <c r="A300" s="387"/>
      <c r="B300" s="408" t="s">
        <v>1001</v>
      </c>
      <c r="C300" s="388" t="s">
        <v>1047</v>
      </c>
      <c r="D300" s="389"/>
      <c r="E300" s="390"/>
      <c r="F300" s="391"/>
      <c r="G300" s="392"/>
      <c r="H300" s="393"/>
      <c r="I300" s="394"/>
      <c r="J300" s="394"/>
      <c r="K300" s="400"/>
      <c r="L300" s="401"/>
      <c r="M300" s="395"/>
      <c r="N300" s="394"/>
      <c r="O300" s="396"/>
      <c r="P300" s="390"/>
    </row>
    <row r="301" spans="1:16" ht="13.5">
      <c r="A301" s="387"/>
      <c r="B301" s="371"/>
      <c r="C301" s="388" t="s">
        <v>1045</v>
      </c>
      <c r="D301" s="389" t="s">
        <v>79</v>
      </c>
      <c r="E301" s="390" t="s">
        <v>67</v>
      </c>
      <c r="F301" s="391">
        <v>1.5</v>
      </c>
      <c r="G301" s="392">
        <f>I6</f>
        <v>1000</v>
      </c>
      <c r="H301" s="393">
        <f>F301*G301</f>
        <v>1500</v>
      </c>
      <c r="I301" s="394" t="s">
        <v>87</v>
      </c>
      <c r="J301" s="394" t="s">
        <v>82</v>
      </c>
      <c r="K301" s="400">
        <v>2</v>
      </c>
      <c r="L301" s="401">
        <f>'Bhume Rate 078-79'!H40</f>
        <v>340</v>
      </c>
      <c r="M301" s="395">
        <f>K301*L301</f>
        <v>680</v>
      </c>
      <c r="N301" s="394"/>
      <c r="O301" s="396"/>
      <c r="P301" s="390"/>
    </row>
    <row r="302" spans="1:16" ht="13.5">
      <c r="A302" s="387"/>
      <c r="B302" s="371"/>
      <c r="C302" s="388" t="s">
        <v>641</v>
      </c>
      <c r="D302" s="389"/>
      <c r="E302" s="390" t="s">
        <v>68</v>
      </c>
      <c r="F302" s="391">
        <v>4</v>
      </c>
      <c r="G302" s="392">
        <f>O6</f>
        <v>640</v>
      </c>
      <c r="H302" s="393">
        <f>F302*G302</f>
        <v>2560</v>
      </c>
      <c r="I302" s="394" t="s">
        <v>642</v>
      </c>
      <c r="J302" s="394" t="s">
        <v>176</v>
      </c>
      <c r="K302" s="400">
        <v>1</v>
      </c>
      <c r="L302" s="401">
        <f>'Bhume Rate 078-79'!H47</f>
        <v>80</v>
      </c>
      <c r="M302" s="395">
        <f>K302*L302</f>
        <v>80</v>
      </c>
      <c r="N302" s="394"/>
      <c r="O302" s="396"/>
      <c r="P302" s="390"/>
    </row>
    <row r="303" spans="1:16" ht="13.5">
      <c r="A303" s="387"/>
      <c r="B303" s="371"/>
      <c r="C303" s="388" t="s">
        <v>1046</v>
      </c>
      <c r="D303" s="389" t="s">
        <v>998</v>
      </c>
      <c r="E303" s="390" t="s">
        <v>68</v>
      </c>
      <c r="F303" s="391">
        <v>0.77</v>
      </c>
      <c r="G303" s="392">
        <f>O6</f>
        <v>640</v>
      </c>
      <c r="H303" s="393">
        <f>F303*G303</f>
        <v>492.8</v>
      </c>
      <c r="I303" s="394" t="s">
        <v>712</v>
      </c>
      <c r="J303" s="394" t="s">
        <v>82</v>
      </c>
      <c r="K303" s="400">
        <v>530</v>
      </c>
      <c r="L303" s="401">
        <f>L10</f>
        <v>27.9</v>
      </c>
      <c r="M303" s="395">
        <f>K303*L303</f>
        <v>14787</v>
      </c>
      <c r="N303" s="394"/>
      <c r="O303" s="396"/>
      <c r="P303" s="390"/>
    </row>
    <row r="304" spans="1:16" ht="13.5">
      <c r="A304" s="387"/>
      <c r="B304" s="371"/>
      <c r="C304" s="388" t="s">
        <v>1026</v>
      </c>
      <c r="D304" s="389" t="s">
        <v>993</v>
      </c>
      <c r="E304" s="390" t="s">
        <v>68</v>
      </c>
      <c r="F304" s="391">
        <v>0.25</v>
      </c>
      <c r="G304" s="392">
        <f>O6</f>
        <v>640</v>
      </c>
      <c r="H304" s="393">
        <f>F304*G304</f>
        <v>160</v>
      </c>
      <c r="I304" s="394" t="s">
        <v>161</v>
      </c>
      <c r="J304" s="394" t="s">
        <v>176</v>
      </c>
      <c r="K304" s="400">
        <v>70</v>
      </c>
      <c r="L304" s="401">
        <f>I7/50</f>
        <v>21.7</v>
      </c>
      <c r="M304" s="395">
        <f>K304*L304</f>
        <v>1519</v>
      </c>
      <c r="N304" s="394"/>
      <c r="O304" s="396"/>
      <c r="P304" s="390"/>
    </row>
    <row r="305" spans="1:16" ht="13.5">
      <c r="A305" s="387"/>
      <c r="B305" s="371"/>
      <c r="C305" s="388"/>
      <c r="D305" s="389"/>
      <c r="E305" s="390"/>
      <c r="F305" s="391"/>
      <c r="G305" s="392"/>
      <c r="H305" s="393"/>
      <c r="I305" s="394" t="s">
        <v>160</v>
      </c>
      <c r="J305" s="394" t="s">
        <v>79</v>
      </c>
      <c r="K305" s="400">
        <v>0.38</v>
      </c>
      <c r="L305" s="401">
        <f>I8</f>
        <v>7300</v>
      </c>
      <c r="M305" s="395">
        <f>K305*L305</f>
        <v>2774</v>
      </c>
      <c r="N305" s="394"/>
      <c r="O305" s="396"/>
      <c r="P305" s="390"/>
    </row>
    <row r="306" spans="1:16" ht="13.5">
      <c r="A306" s="387"/>
      <c r="B306" s="371"/>
      <c r="C306" s="388"/>
      <c r="D306" s="389"/>
      <c r="E306" s="390"/>
      <c r="F306" s="391"/>
      <c r="G306" s="392"/>
      <c r="H306" s="393">
        <f>SUM(H301:H305)</f>
        <v>4712.8</v>
      </c>
      <c r="I306" s="394"/>
      <c r="J306" s="394"/>
      <c r="K306" s="400"/>
      <c r="L306" s="401"/>
      <c r="M306" s="395">
        <f>SUM(M301:M305)</f>
        <v>19840</v>
      </c>
      <c r="N306" s="394"/>
      <c r="O306" s="396">
        <f>M306+H306</f>
        <v>24552.799999999999</v>
      </c>
      <c r="P306" s="390"/>
    </row>
    <row r="307" spans="1:16" ht="57" customHeight="1">
      <c r="A307" s="387">
        <v>22</v>
      </c>
      <c r="B307" s="371" t="s">
        <v>1049</v>
      </c>
      <c r="C307" s="388" t="s">
        <v>1050</v>
      </c>
      <c r="D307" s="389"/>
      <c r="E307" s="390"/>
      <c r="F307" s="391"/>
      <c r="G307" s="392"/>
      <c r="H307" s="393"/>
      <c r="I307" s="394"/>
      <c r="J307" s="394"/>
      <c r="K307" s="400"/>
      <c r="L307" s="401"/>
      <c r="M307" s="395"/>
      <c r="N307" s="394"/>
      <c r="O307" s="396"/>
      <c r="P307" s="390"/>
    </row>
    <row r="308" spans="1:16" ht="13.5">
      <c r="A308" s="387"/>
      <c r="B308" s="371" t="s">
        <v>1007</v>
      </c>
      <c r="C308" s="388" t="s">
        <v>1051</v>
      </c>
      <c r="D308" s="389"/>
      <c r="E308" s="390"/>
      <c r="F308" s="391"/>
      <c r="G308" s="392"/>
      <c r="H308" s="393"/>
      <c r="I308" s="394"/>
      <c r="J308" s="394"/>
      <c r="K308" s="400"/>
      <c r="L308" s="401"/>
      <c r="M308" s="395"/>
      <c r="N308" s="394"/>
      <c r="O308" s="396"/>
      <c r="P308" s="390"/>
    </row>
    <row r="309" spans="1:16" ht="13.5">
      <c r="A309" s="387"/>
      <c r="B309" s="371"/>
      <c r="C309" s="388" t="s">
        <v>1046</v>
      </c>
      <c r="D309" s="389" t="s">
        <v>1053</v>
      </c>
      <c r="E309" s="390" t="s">
        <v>68</v>
      </c>
      <c r="F309" s="391">
        <v>2.94</v>
      </c>
      <c r="G309" s="392">
        <f>O6</f>
        <v>640</v>
      </c>
      <c r="H309" s="393">
        <f>G309*F309</f>
        <v>1881.6</v>
      </c>
      <c r="I309" s="394" t="s">
        <v>87</v>
      </c>
      <c r="J309" s="394" t="s">
        <v>82</v>
      </c>
      <c r="K309" s="400">
        <v>2</v>
      </c>
      <c r="L309" s="401">
        <f>'Bhume Rate 078-79'!H40</f>
        <v>340</v>
      </c>
      <c r="M309" s="395">
        <f>L309*K309</f>
        <v>680</v>
      </c>
      <c r="N309" s="394"/>
      <c r="O309" s="396"/>
      <c r="P309" s="390"/>
    </row>
    <row r="310" spans="1:16" ht="13.5">
      <c r="A310" s="387"/>
      <c r="B310" s="371"/>
      <c r="C310" s="388" t="s">
        <v>1052</v>
      </c>
      <c r="D310" s="389" t="s">
        <v>526</v>
      </c>
      <c r="E310" s="390" t="s">
        <v>67</v>
      </c>
      <c r="F310" s="391">
        <v>15</v>
      </c>
      <c r="G310" s="392">
        <f>I6</f>
        <v>1000</v>
      </c>
      <c r="H310" s="393">
        <f>G310*F310</f>
        <v>15000</v>
      </c>
      <c r="I310" s="394" t="s">
        <v>642</v>
      </c>
      <c r="J310" s="394" t="s">
        <v>176</v>
      </c>
      <c r="K310" s="400">
        <v>1</v>
      </c>
      <c r="L310" s="401">
        <f>'Bhume Rate 078-79'!H47</f>
        <v>80</v>
      </c>
      <c r="M310" s="395">
        <f>L310*K310</f>
        <v>80</v>
      </c>
      <c r="N310" s="394"/>
      <c r="O310" s="396"/>
      <c r="P310" s="390"/>
    </row>
    <row r="311" spans="1:16" ht="13.5">
      <c r="A311" s="387"/>
      <c r="B311" s="371"/>
      <c r="C311" s="388"/>
      <c r="D311" s="389"/>
      <c r="E311" s="390" t="s">
        <v>68</v>
      </c>
      <c r="F311" s="391">
        <v>10</v>
      </c>
      <c r="G311" s="392">
        <f>O6</f>
        <v>640</v>
      </c>
      <c r="H311" s="393">
        <f>G311*F311</f>
        <v>6400</v>
      </c>
      <c r="I311" s="394" t="s">
        <v>161</v>
      </c>
      <c r="J311" s="394" t="s">
        <v>176</v>
      </c>
      <c r="K311" s="400">
        <v>588</v>
      </c>
      <c r="L311" s="401">
        <f>I7/50</f>
        <v>21.7</v>
      </c>
      <c r="M311" s="395">
        <f>L311*K311</f>
        <v>12759.6</v>
      </c>
      <c r="N311" s="394"/>
      <c r="O311" s="396"/>
      <c r="P311" s="390"/>
    </row>
    <row r="312" spans="1:16" ht="13.5">
      <c r="A312" s="387"/>
      <c r="B312" s="371"/>
      <c r="C312" s="388" t="s">
        <v>1026</v>
      </c>
      <c r="D312" s="389" t="s">
        <v>993</v>
      </c>
      <c r="E312" s="390" t="s">
        <v>68</v>
      </c>
      <c r="F312" s="391">
        <v>0.5</v>
      </c>
      <c r="G312" s="392">
        <f>O6</f>
        <v>640</v>
      </c>
      <c r="H312" s="393">
        <f>G312*F312</f>
        <v>320</v>
      </c>
      <c r="I312" s="394" t="s">
        <v>160</v>
      </c>
      <c r="J312" s="394" t="s">
        <v>79</v>
      </c>
      <c r="K312" s="400">
        <v>1.25</v>
      </c>
      <c r="L312" s="401">
        <f>L7</f>
        <v>3250</v>
      </c>
      <c r="M312" s="395">
        <f>L312*K312</f>
        <v>4062.5</v>
      </c>
      <c r="N312" s="394"/>
      <c r="O312" s="396"/>
      <c r="P312" s="390"/>
    </row>
    <row r="313" spans="1:16" ht="13.5">
      <c r="A313" s="387"/>
      <c r="B313" s="371"/>
      <c r="C313" s="388"/>
      <c r="D313" s="389"/>
      <c r="E313" s="390"/>
      <c r="F313" s="391"/>
      <c r="G313" s="392"/>
      <c r="H313" s="393">
        <f>SUM(H309:H312)</f>
        <v>23601.599999999999</v>
      </c>
      <c r="I313" s="394"/>
      <c r="J313" s="394"/>
      <c r="K313" s="400"/>
      <c r="L313" s="401"/>
      <c r="M313" s="395">
        <f>SUM(M309:M312)</f>
        <v>17582.099999999999</v>
      </c>
      <c r="N313" s="394"/>
      <c r="O313" s="396">
        <f>M313+H313</f>
        <v>41183.699999999997</v>
      </c>
      <c r="P313" s="390"/>
    </row>
    <row r="314" spans="1:16" ht="13.5">
      <c r="A314" s="387"/>
      <c r="B314" s="408" t="s">
        <v>1007</v>
      </c>
      <c r="C314" s="388" t="s">
        <v>1051</v>
      </c>
      <c r="D314" s="389"/>
      <c r="E314" s="390"/>
      <c r="F314" s="391"/>
      <c r="G314" s="392"/>
      <c r="H314" s="393"/>
      <c r="I314" s="394"/>
      <c r="J314" s="394"/>
      <c r="K314" s="400"/>
      <c r="L314" s="401"/>
      <c r="M314" s="395"/>
      <c r="N314" s="394"/>
      <c r="O314" s="396"/>
      <c r="P314" s="390"/>
    </row>
    <row r="315" spans="1:16" ht="13.5">
      <c r="A315" s="387"/>
      <c r="B315" s="371"/>
      <c r="C315" s="388" t="s">
        <v>1046</v>
      </c>
      <c r="D315" s="389" t="s">
        <v>1053</v>
      </c>
      <c r="E315" s="390" t="s">
        <v>68</v>
      </c>
      <c r="F315" s="391">
        <v>2.94</v>
      </c>
      <c r="G315" s="392">
        <f>O6</f>
        <v>640</v>
      </c>
      <c r="H315" s="393">
        <f>G315*F315</f>
        <v>1881.6</v>
      </c>
      <c r="I315" s="394" t="s">
        <v>87</v>
      </c>
      <c r="J315" s="394" t="s">
        <v>82</v>
      </c>
      <c r="K315" s="400">
        <v>2</v>
      </c>
      <c r="L315" s="401">
        <f>'Bhume Rate 078-79'!H40</f>
        <v>340</v>
      </c>
      <c r="M315" s="395">
        <f>L315*K315</f>
        <v>680</v>
      </c>
      <c r="N315" s="394"/>
      <c r="O315" s="396"/>
      <c r="P315" s="390"/>
    </row>
    <row r="316" spans="1:16" ht="13.5">
      <c r="A316" s="387"/>
      <c r="B316" s="371"/>
      <c r="C316" s="388" t="s">
        <v>1052</v>
      </c>
      <c r="D316" s="389" t="s">
        <v>526</v>
      </c>
      <c r="E316" s="390" t="s">
        <v>67</v>
      </c>
      <c r="F316" s="391">
        <v>15</v>
      </c>
      <c r="G316" s="392">
        <f>I6</f>
        <v>1000</v>
      </c>
      <c r="H316" s="393">
        <f>G316*F316</f>
        <v>15000</v>
      </c>
      <c r="I316" s="394" t="s">
        <v>642</v>
      </c>
      <c r="J316" s="394" t="s">
        <v>176</v>
      </c>
      <c r="K316" s="400">
        <v>1</v>
      </c>
      <c r="L316" s="401">
        <f>'Bhume Rate 078-79'!H47</f>
        <v>80</v>
      </c>
      <c r="M316" s="395">
        <f>L316*K316</f>
        <v>80</v>
      </c>
      <c r="N316" s="394"/>
      <c r="O316" s="396"/>
      <c r="P316" s="390"/>
    </row>
    <row r="317" spans="1:16" ht="13.5">
      <c r="A317" s="387"/>
      <c r="B317" s="371"/>
      <c r="C317" s="388"/>
      <c r="D317" s="389"/>
      <c r="E317" s="390" t="s">
        <v>68</v>
      </c>
      <c r="F317" s="391">
        <v>10</v>
      </c>
      <c r="G317" s="392">
        <f>O6</f>
        <v>640</v>
      </c>
      <c r="H317" s="393">
        <f>G317*F317</f>
        <v>6400</v>
      </c>
      <c r="I317" s="394" t="s">
        <v>161</v>
      </c>
      <c r="J317" s="394" t="s">
        <v>176</v>
      </c>
      <c r="K317" s="400">
        <v>588</v>
      </c>
      <c r="L317" s="401">
        <f>I7/50</f>
        <v>21.7</v>
      </c>
      <c r="M317" s="395">
        <f>L317*K317</f>
        <v>12759.6</v>
      </c>
      <c r="N317" s="394"/>
      <c r="O317" s="396"/>
      <c r="P317" s="390"/>
    </row>
    <row r="318" spans="1:16" ht="13.5">
      <c r="A318" s="387"/>
      <c r="B318" s="371"/>
      <c r="C318" s="388" t="s">
        <v>1026</v>
      </c>
      <c r="D318" s="389" t="s">
        <v>993</v>
      </c>
      <c r="E318" s="390" t="s">
        <v>68</v>
      </c>
      <c r="F318" s="391">
        <v>0.5</v>
      </c>
      <c r="G318" s="392">
        <f>O6</f>
        <v>640</v>
      </c>
      <c r="H318" s="393">
        <f>G318*F318</f>
        <v>320</v>
      </c>
      <c r="I318" s="394" t="s">
        <v>160</v>
      </c>
      <c r="J318" s="394" t="s">
        <v>79</v>
      </c>
      <c r="K318" s="400">
        <v>1.25</v>
      </c>
      <c r="L318" s="401">
        <f>I8</f>
        <v>7300</v>
      </c>
      <c r="M318" s="395">
        <f>L318*K318</f>
        <v>9125</v>
      </c>
      <c r="N318" s="394"/>
      <c r="O318" s="396"/>
      <c r="P318" s="390"/>
    </row>
    <row r="319" spans="1:16" ht="13.5">
      <c r="A319" s="387"/>
      <c r="B319" s="371"/>
      <c r="C319" s="388"/>
      <c r="D319" s="389"/>
      <c r="E319" s="390"/>
      <c r="F319" s="391"/>
      <c r="G319" s="392"/>
      <c r="H319" s="393">
        <f>SUM(H315:H318)</f>
        <v>23601.599999999999</v>
      </c>
      <c r="I319" s="394"/>
      <c r="J319" s="394"/>
      <c r="K319" s="400"/>
      <c r="L319" s="401"/>
      <c r="M319" s="395">
        <f>SUM(M315:M318)</f>
        <v>22644.6</v>
      </c>
      <c r="N319" s="394"/>
      <c r="O319" s="396">
        <f>M319+H319</f>
        <v>46246.2</v>
      </c>
      <c r="P319" s="390"/>
    </row>
    <row r="320" spans="1:16" ht="13.5">
      <c r="A320" s="387"/>
      <c r="B320" s="371" t="s">
        <v>1010</v>
      </c>
      <c r="C320" s="388" t="s">
        <v>1044</v>
      </c>
      <c r="D320" s="389"/>
      <c r="E320" s="390"/>
      <c r="F320" s="391"/>
      <c r="G320" s="392"/>
      <c r="H320" s="393"/>
      <c r="I320" s="394"/>
      <c r="J320" s="394"/>
      <c r="K320" s="400"/>
      <c r="L320" s="401"/>
      <c r="M320" s="395"/>
      <c r="N320" s="394"/>
      <c r="O320" s="396"/>
      <c r="P320" s="390"/>
    </row>
    <row r="321" spans="1:16" ht="13.5">
      <c r="A321" s="387"/>
      <c r="B321" s="371"/>
      <c r="C321" s="388" t="s">
        <v>1046</v>
      </c>
      <c r="D321" s="389" t="s">
        <v>1053</v>
      </c>
      <c r="E321" s="390" t="s">
        <v>68</v>
      </c>
      <c r="F321" s="391">
        <v>3</v>
      </c>
      <c r="G321" s="392">
        <f>O6</f>
        <v>640</v>
      </c>
      <c r="H321" s="393">
        <f>G321*F321</f>
        <v>1920</v>
      </c>
      <c r="I321" s="394" t="s">
        <v>87</v>
      </c>
      <c r="J321" s="394" t="s">
        <v>82</v>
      </c>
      <c r="K321" s="400">
        <v>2</v>
      </c>
      <c r="L321" s="401">
        <f>'Bhume Rate 078-79'!H40</f>
        <v>340</v>
      </c>
      <c r="M321" s="395">
        <f>L321*K321</f>
        <v>680</v>
      </c>
      <c r="N321" s="394"/>
      <c r="O321" s="396"/>
      <c r="P321" s="390"/>
    </row>
    <row r="322" spans="1:16" ht="13.5">
      <c r="A322" s="387"/>
      <c r="B322" s="371"/>
      <c r="C322" s="388" t="s">
        <v>1052</v>
      </c>
      <c r="D322" s="389" t="s">
        <v>526</v>
      </c>
      <c r="E322" s="390" t="s">
        <v>67</v>
      </c>
      <c r="F322" s="391">
        <v>15</v>
      </c>
      <c r="G322" s="392">
        <f>I6</f>
        <v>1000</v>
      </c>
      <c r="H322" s="393">
        <f>G322*F322</f>
        <v>15000</v>
      </c>
      <c r="I322" s="394" t="s">
        <v>642</v>
      </c>
      <c r="J322" s="394" t="s">
        <v>176</v>
      </c>
      <c r="K322" s="400">
        <v>1</v>
      </c>
      <c r="L322" s="401">
        <f>'Bhume Rate 078-79'!H47</f>
        <v>80</v>
      </c>
      <c r="M322" s="395">
        <f>L322*K322</f>
        <v>80</v>
      </c>
      <c r="N322" s="394"/>
      <c r="O322" s="396"/>
      <c r="P322" s="390"/>
    </row>
    <row r="323" spans="1:16" ht="13.5">
      <c r="A323" s="387"/>
      <c r="B323" s="371"/>
      <c r="C323" s="388"/>
      <c r="D323" s="389"/>
      <c r="E323" s="390" t="s">
        <v>68</v>
      </c>
      <c r="F323" s="391">
        <v>10</v>
      </c>
      <c r="G323" s="392">
        <f>O6</f>
        <v>640</v>
      </c>
      <c r="H323" s="393">
        <f>G323*F323</f>
        <v>6400</v>
      </c>
      <c r="I323" s="394" t="s">
        <v>161</v>
      </c>
      <c r="J323" s="394" t="s">
        <v>176</v>
      </c>
      <c r="K323" s="400">
        <v>463</v>
      </c>
      <c r="L323" s="401">
        <f>I7/50</f>
        <v>21.7</v>
      </c>
      <c r="M323" s="395">
        <f>L323*K323</f>
        <v>10047.1</v>
      </c>
      <c r="N323" s="394"/>
      <c r="O323" s="396"/>
      <c r="P323" s="390"/>
    </row>
    <row r="324" spans="1:16" ht="13.5">
      <c r="A324" s="387"/>
      <c r="B324" s="371"/>
      <c r="C324" s="388" t="s">
        <v>1026</v>
      </c>
      <c r="D324" s="389" t="s">
        <v>993</v>
      </c>
      <c r="E324" s="390" t="s">
        <v>68</v>
      </c>
      <c r="F324" s="391">
        <v>0.5</v>
      </c>
      <c r="G324" s="392">
        <f>O6</f>
        <v>640</v>
      </c>
      <c r="H324" s="393">
        <f>G324*F324</f>
        <v>320</v>
      </c>
      <c r="I324" s="394" t="s">
        <v>160</v>
      </c>
      <c r="J324" s="394" t="s">
        <v>79</v>
      </c>
      <c r="K324" s="400">
        <v>1.38</v>
      </c>
      <c r="L324" s="401">
        <f>L7</f>
        <v>3250</v>
      </c>
      <c r="M324" s="395">
        <f>L324*K324</f>
        <v>4485</v>
      </c>
      <c r="N324" s="394"/>
      <c r="O324" s="396"/>
      <c r="P324" s="390"/>
    </row>
    <row r="325" spans="1:16" ht="13.5">
      <c r="A325" s="387"/>
      <c r="B325" s="371"/>
      <c r="C325" s="388"/>
      <c r="D325" s="389"/>
      <c r="E325" s="390"/>
      <c r="F325" s="391"/>
      <c r="G325" s="392"/>
      <c r="H325" s="393">
        <f>SUM(H321:H324)</f>
        <v>23640</v>
      </c>
      <c r="I325" s="394"/>
      <c r="J325" s="394"/>
      <c r="K325" s="400"/>
      <c r="L325" s="401"/>
      <c r="M325" s="395">
        <f>SUM(M321:M324)</f>
        <v>15292.1</v>
      </c>
      <c r="N325" s="394"/>
      <c r="O325" s="396">
        <f>M325+H325</f>
        <v>38932.1</v>
      </c>
      <c r="P325" s="390"/>
    </row>
    <row r="326" spans="1:16" ht="13.5">
      <c r="A326" s="387"/>
      <c r="B326" s="408" t="s">
        <v>1010</v>
      </c>
      <c r="C326" s="388" t="s">
        <v>1044</v>
      </c>
      <c r="D326" s="389"/>
      <c r="E326" s="390"/>
      <c r="F326" s="391"/>
      <c r="G326" s="392"/>
      <c r="H326" s="393"/>
      <c r="I326" s="394"/>
      <c r="J326" s="394"/>
      <c r="K326" s="400"/>
      <c r="L326" s="401"/>
      <c r="M326" s="395"/>
      <c r="N326" s="394"/>
      <c r="O326" s="396"/>
      <c r="P326" s="390"/>
    </row>
    <row r="327" spans="1:16" ht="13.5">
      <c r="A327" s="387"/>
      <c r="B327" s="371"/>
      <c r="C327" s="388" t="s">
        <v>1046</v>
      </c>
      <c r="D327" s="389" t="s">
        <v>1053</v>
      </c>
      <c r="E327" s="390" t="s">
        <v>68</v>
      </c>
      <c r="F327" s="391">
        <v>3</v>
      </c>
      <c r="G327" s="392">
        <f>O6</f>
        <v>640</v>
      </c>
      <c r="H327" s="393">
        <f>G327*F327</f>
        <v>1920</v>
      </c>
      <c r="I327" s="394" t="s">
        <v>87</v>
      </c>
      <c r="J327" s="394" t="s">
        <v>82</v>
      </c>
      <c r="K327" s="400">
        <v>2</v>
      </c>
      <c r="L327" s="401">
        <f>'Bhume Rate 078-79'!H40</f>
        <v>340</v>
      </c>
      <c r="M327" s="395">
        <f>L327*K327</f>
        <v>680</v>
      </c>
      <c r="N327" s="394"/>
      <c r="O327" s="396"/>
      <c r="P327" s="390"/>
    </row>
    <row r="328" spans="1:16" ht="13.5">
      <c r="A328" s="387"/>
      <c r="B328" s="371"/>
      <c r="C328" s="388" t="s">
        <v>1052</v>
      </c>
      <c r="D328" s="389" t="s">
        <v>526</v>
      </c>
      <c r="E328" s="390" t="s">
        <v>67</v>
      </c>
      <c r="F328" s="391">
        <v>15</v>
      </c>
      <c r="G328" s="392">
        <f>I6</f>
        <v>1000</v>
      </c>
      <c r="H328" s="393">
        <f>G328*F328</f>
        <v>15000</v>
      </c>
      <c r="I328" s="394" t="s">
        <v>642</v>
      </c>
      <c r="J328" s="394" t="s">
        <v>176</v>
      </c>
      <c r="K328" s="400">
        <v>1</v>
      </c>
      <c r="L328" s="401">
        <f>'Bhume Rate 078-79'!H47</f>
        <v>80</v>
      </c>
      <c r="M328" s="395">
        <f>L328*K328</f>
        <v>80</v>
      </c>
      <c r="N328" s="394"/>
      <c r="O328" s="396"/>
      <c r="P328" s="390"/>
    </row>
    <row r="329" spans="1:16" ht="13.5">
      <c r="A329" s="387"/>
      <c r="B329" s="371"/>
      <c r="C329" s="388"/>
      <c r="D329" s="389"/>
      <c r="E329" s="390" t="s">
        <v>68</v>
      </c>
      <c r="F329" s="391">
        <v>10</v>
      </c>
      <c r="G329" s="392">
        <f>O6</f>
        <v>640</v>
      </c>
      <c r="H329" s="393">
        <f>G329*F329</f>
        <v>6400</v>
      </c>
      <c r="I329" s="394" t="s">
        <v>161</v>
      </c>
      <c r="J329" s="394" t="s">
        <v>176</v>
      </c>
      <c r="K329" s="400">
        <v>463</v>
      </c>
      <c r="L329" s="401">
        <f>I7/50</f>
        <v>21.7</v>
      </c>
      <c r="M329" s="395">
        <f>L329*K329</f>
        <v>10047.1</v>
      </c>
      <c r="N329" s="394"/>
      <c r="O329" s="396"/>
      <c r="P329" s="390"/>
    </row>
    <row r="330" spans="1:16" ht="13.5">
      <c r="A330" s="387"/>
      <c r="B330" s="371"/>
      <c r="C330" s="388" t="s">
        <v>1026</v>
      </c>
      <c r="D330" s="389" t="s">
        <v>993</v>
      </c>
      <c r="E330" s="390" t="s">
        <v>68</v>
      </c>
      <c r="F330" s="391">
        <v>0.5</v>
      </c>
      <c r="G330" s="392">
        <f>O6</f>
        <v>640</v>
      </c>
      <c r="H330" s="393">
        <f>G330*F330</f>
        <v>320</v>
      </c>
      <c r="I330" s="394" t="s">
        <v>160</v>
      </c>
      <c r="J330" s="394" t="s">
        <v>79</v>
      </c>
      <c r="K330" s="400">
        <v>1.38</v>
      </c>
      <c r="L330" s="401">
        <f>I8</f>
        <v>7300</v>
      </c>
      <c r="M330" s="395">
        <f>L330*K330</f>
        <v>10074</v>
      </c>
      <c r="N330" s="394"/>
      <c r="O330" s="396"/>
      <c r="P330" s="390"/>
    </row>
    <row r="331" spans="1:16" ht="13.5">
      <c r="A331" s="387"/>
      <c r="B331" s="371"/>
      <c r="C331" s="388"/>
      <c r="D331" s="389"/>
      <c r="E331" s="390"/>
      <c r="F331" s="391"/>
      <c r="G331" s="392"/>
      <c r="H331" s="393">
        <f>SUM(H327:H330)</f>
        <v>23640</v>
      </c>
      <c r="I331" s="394"/>
      <c r="J331" s="394"/>
      <c r="K331" s="400"/>
      <c r="L331" s="401"/>
      <c r="M331" s="395">
        <f>SUM(M327:M330)</f>
        <v>20881.099999999999</v>
      </c>
      <c r="N331" s="394"/>
      <c r="O331" s="396">
        <f>M331+H331</f>
        <v>44521.1</v>
      </c>
      <c r="P331" s="390"/>
    </row>
    <row r="332" spans="1:16" ht="13.5">
      <c r="A332" s="387"/>
      <c r="B332" s="371" t="s">
        <v>1011</v>
      </c>
      <c r="C332" s="388" t="s">
        <v>1047</v>
      </c>
      <c r="D332" s="389"/>
      <c r="E332" s="390"/>
      <c r="F332" s="391"/>
      <c r="G332" s="392"/>
      <c r="H332" s="393"/>
      <c r="I332" s="394"/>
      <c r="J332" s="394"/>
      <c r="K332" s="400"/>
      <c r="L332" s="401"/>
      <c r="M332" s="395"/>
      <c r="N332" s="394"/>
      <c r="O332" s="396"/>
      <c r="P332" s="390"/>
    </row>
    <row r="333" spans="1:16" ht="13.5">
      <c r="A333" s="387"/>
      <c r="B333" s="371"/>
      <c r="C333" s="388" t="s">
        <v>1046</v>
      </c>
      <c r="D333" s="389" t="s">
        <v>1053</v>
      </c>
      <c r="E333" s="390" t="s">
        <v>68</v>
      </c>
      <c r="F333" s="391">
        <v>3.09</v>
      </c>
      <c r="G333" s="392">
        <f>O6</f>
        <v>640</v>
      </c>
      <c r="H333" s="393">
        <f>G333*F333</f>
        <v>1977.6</v>
      </c>
      <c r="I333" s="394" t="s">
        <v>87</v>
      </c>
      <c r="J333" s="394" t="s">
        <v>82</v>
      </c>
      <c r="K333" s="400">
        <v>2</v>
      </c>
      <c r="L333" s="401">
        <f>'Bhume Rate 078-79'!H40</f>
        <v>340</v>
      </c>
      <c r="M333" s="395">
        <f>L333*K333</f>
        <v>680</v>
      </c>
      <c r="N333" s="394"/>
      <c r="O333" s="396"/>
      <c r="P333" s="390"/>
    </row>
    <row r="334" spans="1:16" ht="13.5">
      <c r="A334" s="387"/>
      <c r="B334" s="371"/>
      <c r="C334" s="388" t="s">
        <v>1052</v>
      </c>
      <c r="D334" s="389" t="s">
        <v>526</v>
      </c>
      <c r="E334" s="390" t="s">
        <v>67</v>
      </c>
      <c r="F334" s="391">
        <v>15</v>
      </c>
      <c r="G334" s="392">
        <f>I6</f>
        <v>1000</v>
      </c>
      <c r="H334" s="393">
        <f>G334*F334</f>
        <v>15000</v>
      </c>
      <c r="I334" s="394" t="s">
        <v>642</v>
      </c>
      <c r="J334" s="394" t="s">
        <v>176</v>
      </c>
      <c r="K334" s="400">
        <v>1</v>
      </c>
      <c r="L334" s="401">
        <f>'Bhume Rate 078-79'!H47</f>
        <v>80</v>
      </c>
      <c r="M334" s="395">
        <f>L334*K334</f>
        <v>80</v>
      </c>
      <c r="N334" s="394"/>
      <c r="O334" s="396"/>
      <c r="P334" s="390"/>
    </row>
    <row r="335" spans="1:16" ht="13.5">
      <c r="A335" s="387"/>
      <c r="B335" s="371"/>
      <c r="C335" s="388"/>
      <c r="D335" s="389"/>
      <c r="E335" s="390" t="s">
        <v>68</v>
      </c>
      <c r="F335" s="391">
        <v>10</v>
      </c>
      <c r="G335" s="392">
        <f>O6</f>
        <v>640</v>
      </c>
      <c r="H335" s="393">
        <f>G335*F335</f>
        <v>6400</v>
      </c>
      <c r="I335" s="394" t="s">
        <v>161</v>
      </c>
      <c r="J335" s="394" t="s">
        <v>176</v>
      </c>
      <c r="K335" s="400">
        <v>363</v>
      </c>
      <c r="L335" s="401">
        <f>I7/50</f>
        <v>21.7</v>
      </c>
      <c r="M335" s="395">
        <f>L335*K335</f>
        <v>7877.0999999999995</v>
      </c>
      <c r="N335" s="394"/>
      <c r="O335" s="396"/>
      <c r="P335" s="390"/>
    </row>
    <row r="336" spans="1:16" ht="13.5">
      <c r="A336" s="387"/>
      <c r="B336" s="371"/>
      <c r="C336" s="388" t="s">
        <v>1026</v>
      </c>
      <c r="D336" s="389" t="s">
        <v>993</v>
      </c>
      <c r="E336" s="390" t="s">
        <v>68</v>
      </c>
      <c r="F336" s="391">
        <v>0.5</v>
      </c>
      <c r="G336" s="392">
        <f>O6</f>
        <v>640</v>
      </c>
      <c r="H336" s="393">
        <f>G336*F336</f>
        <v>320</v>
      </c>
      <c r="I336" s="394" t="s">
        <v>160</v>
      </c>
      <c r="J336" s="394" t="s">
        <v>79</v>
      </c>
      <c r="K336" s="400">
        <v>1.46</v>
      </c>
      <c r="L336" s="401">
        <f>L7</f>
        <v>3250</v>
      </c>
      <c r="M336" s="395">
        <f>L336*K336</f>
        <v>4745</v>
      </c>
      <c r="N336" s="394"/>
      <c r="O336" s="396"/>
      <c r="P336" s="390"/>
    </row>
    <row r="337" spans="1:16" ht="13.5">
      <c r="A337" s="387"/>
      <c r="B337" s="371"/>
      <c r="C337" s="388"/>
      <c r="D337" s="389"/>
      <c r="E337" s="390"/>
      <c r="F337" s="391"/>
      <c r="G337" s="392"/>
      <c r="H337" s="393">
        <f>SUM(H333:H336)</f>
        <v>23697.599999999999</v>
      </c>
      <c r="I337" s="394"/>
      <c r="J337" s="394"/>
      <c r="K337" s="400"/>
      <c r="L337" s="401"/>
      <c r="M337" s="395">
        <f>SUM(M333:M336)</f>
        <v>13382.099999999999</v>
      </c>
      <c r="N337" s="394"/>
      <c r="O337" s="396">
        <f>M337+H337</f>
        <v>37079.699999999997</v>
      </c>
      <c r="P337" s="390"/>
    </row>
    <row r="338" spans="1:16" ht="13.5">
      <c r="A338" s="387"/>
      <c r="B338" s="408" t="s">
        <v>1011</v>
      </c>
      <c r="C338" s="388" t="s">
        <v>1047</v>
      </c>
      <c r="D338" s="389"/>
      <c r="E338" s="390"/>
      <c r="F338" s="391"/>
      <c r="G338" s="392"/>
      <c r="H338" s="393"/>
      <c r="I338" s="394"/>
      <c r="J338" s="394"/>
      <c r="K338" s="400"/>
      <c r="L338" s="401"/>
      <c r="M338" s="395"/>
      <c r="N338" s="394"/>
      <c r="O338" s="396"/>
      <c r="P338" s="390"/>
    </row>
    <row r="339" spans="1:16" ht="13.5">
      <c r="A339" s="387"/>
      <c r="B339" s="371"/>
      <c r="C339" s="388" t="s">
        <v>1046</v>
      </c>
      <c r="D339" s="389" t="s">
        <v>1053</v>
      </c>
      <c r="E339" s="390" t="s">
        <v>68</v>
      </c>
      <c r="F339" s="391">
        <v>3.09</v>
      </c>
      <c r="G339" s="392">
        <f>O6</f>
        <v>640</v>
      </c>
      <c r="H339" s="393">
        <f>G339*F339</f>
        <v>1977.6</v>
      </c>
      <c r="I339" s="394" t="s">
        <v>87</v>
      </c>
      <c r="J339" s="394" t="s">
        <v>82</v>
      </c>
      <c r="K339" s="400">
        <v>2</v>
      </c>
      <c r="L339" s="401">
        <f>'Bhume Rate 078-79'!H40</f>
        <v>340</v>
      </c>
      <c r="M339" s="395">
        <f>L339*K339</f>
        <v>680</v>
      </c>
      <c r="N339" s="394"/>
      <c r="O339" s="396"/>
      <c r="P339" s="390"/>
    </row>
    <row r="340" spans="1:16" ht="13.5">
      <c r="A340" s="387"/>
      <c r="B340" s="371"/>
      <c r="C340" s="388" t="s">
        <v>1052</v>
      </c>
      <c r="D340" s="389" t="s">
        <v>526</v>
      </c>
      <c r="E340" s="390" t="s">
        <v>67</v>
      </c>
      <c r="F340" s="391">
        <v>15</v>
      </c>
      <c r="G340" s="392">
        <f>I6</f>
        <v>1000</v>
      </c>
      <c r="H340" s="393">
        <f>G340*F340</f>
        <v>15000</v>
      </c>
      <c r="I340" s="394" t="s">
        <v>642</v>
      </c>
      <c r="J340" s="394" t="s">
        <v>176</v>
      </c>
      <c r="K340" s="400">
        <v>1</v>
      </c>
      <c r="L340" s="401">
        <f>'Bhume Rate 078-79'!H47</f>
        <v>80</v>
      </c>
      <c r="M340" s="395">
        <f>L340*K340</f>
        <v>80</v>
      </c>
      <c r="N340" s="394"/>
      <c r="O340" s="396"/>
      <c r="P340" s="390"/>
    </row>
    <row r="341" spans="1:16" ht="13.5">
      <c r="A341" s="387"/>
      <c r="B341" s="371"/>
      <c r="C341" s="388"/>
      <c r="D341" s="389"/>
      <c r="E341" s="390" t="s">
        <v>68</v>
      </c>
      <c r="F341" s="391">
        <v>10</v>
      </c>
      <c r="G341" s="392">
        <f>O6</f>
        <v>640</v>
      </c>
      <c r="H341" s="393">
        <f>G341*F341</f>
        <v>6400</v>
      </c>
      <c r="I341" s="394" t="s">
        <v>161</v>
      </c>
      <c r="J341" s="394" t="s">
        <v>176</v>
      </c>
      <c r="K341" s="400">
        <v>363</v>
      </c>
      <c r="L341" s="401">
        <f>I7/50</f>
        <v>21.7</v>
      </c>
      <c r="M341" s="395">
        <f>L341*K341</f>
        <v>7877.0999999999995</v>
      </c>
      <c r="N341" s="394"/>
      <c r="O341" s="396"/>
      <c r="P341" s="390"/>
    </row>
    <row r="342" spans="1:16" ht="13.5">
      <c r="A342" s="387"/>
      <c r="B342" s="371"/>
      <c r="C342" s="388" t="s">
        <v>1026</v>
      </c>
      <c r="D342" s="389" t="s">
        <v>993</v>
      </c>
      <c r="E342" s="390" t="s">
        <v>68</v>
      </c>
      <c r="F342" s="391">
        <v>0.5</v>
      </c>
      <c r="G342" s="392">
        <f>O6</f>
        <v>640</v>
      </c>
      <c r="H342" s="393">
        <f>G342*F342</f>
        <v>320</v>
      </c>
      <c r="I342" s="394" t="s">
        <v>160</v>
      </c>
      <c r="J342" s="394" t="s">
        <v>79</v>
      </c>
      <c r="K342" s="400">
        <v>1.46</v>
      </c>
      <c r="L342" s="401">
        <f>I8</f>
        <v>7300</v>
      </c>
      <c r="M342" s="395">
        <f>L342*K342</f>
        <v>10658</v>
      </c>
      <c r="N342" s="394"/>
      <c r="O342" s="396"/>
      <c r="P342" s="390"/>
    </row>
    <row r="343" spans="1:16" ht="13.5">
      <c r="A343" s="387"/>
      <c r="B343" s="371"/>
      <c r="C343" s="388"/>
      <c r="D343" s="389"/>
      <c r="E343" s="390"/>
      <c r="F343" s="391"/>
      <c r="G343" s="392"/>
      <c r="H343" s="393">
        <f>SUM(H339:H342)</f>
        <v>23697.599999999999</v>
      </c>
      <c r="I343" s="394"/>
      <c r="J343" s="394"/>
      <c r="K343" s="400"/>
      <c r="L343" s="401"/>
      <c r="M343" s="395">
        <f>SUM(M339:M342)</f>
        <v>19295.099999999999</v>
      </c>
      <c r="N343" s="394"/>
      <c r="O343" s="396">
        <f>M343+H343</f>
        <v>42992.7</v>
      </c>
      <c r="P343" s="390"/>
    </row>
    <row r="344" spans="1:16" ht="12" customHeight="1">
      <c r="A344" s="387"/>
      <c r="B344" s="371" t="s">
        <v>1054</v>
      </c>
      <c r="C344" s="388" t="s">
        <v>1055</v>
      </c>
      <c r="D344" s="389"/>
      <c r="E344" s="390"/>
      <c r="F344" s="391"/>
      <c r="G344" s="392"/>
      <c r="H344" s="393"/>
      <c r="I344" s="394"/>
      <c r="J344" s="394"/>
      <c r="K344" s="400"/>
      <c r="L344" s="401"/>
      <c r="M344" s="395"/>
      <c r="N344" s="394"/>
      <c r="O344" s="396"/>
      <c r="P344" s="390"/>
    </row>
    <row r="345" spans="1:16" ht="13.5">
      <c r="A345" s="387"/>
      <c r="B345" s="371"/>
      <c r="C345" s="388" t="s">
        <v>1046</v>
      </c>
      <c r="D345" s="389" t="s">
        <v>1053</v>
      </c>
      <c r="E345" s="390" t="s">
        <v>68</v>
      </c>
      <c r="F345" s="391">
        <v>3.2</v>
      </c>
      <c r="G345" s="392">
        <f>O6</f>
        <v>640</v>
      </c>
      <c r="H345" s="393">
        <f>G345*F345</f>
        <v>2048</v>
      </c>
      <c r="I345" s="394" t="s">
        <v>87</v>
      </c>
      <c r="J345" s="394" t="s">
        <v>82</v>
      </c>
      <c r="K345" s="400">
        <v>2</v>
      </c>
      <c r="L345" s="401">
        <f>'Bhume Rate 078-79'!H40</f>
        <v>340</v>
      </c>
      <c r="M345" s="395">
        <f>L345*K345</f>
        <v>680</v>
      </c>
      <c r="N345" s="394"/>
      <c r="O345" s="396"/>
      <c r="P345" s="390"/>
    </row>
    <row r="346" spans="1:16" ht="13.5">
      <c r="A346" s="387"/>
      <c r="B346" s="371"/>
      <c r="C346" s="388" t="s">
        <v>1052</v>
      </c>
      <c r="D346" s="389" t="s">
        <v>526</v>
      </c>
      <c r="E346" s="390" t="s">
        <v>67</v>
      </c>
      <c r="F346" s="391">
        <v>15</v>
      </c>
      <c r="G346" s="392">
        <f>I6</f>
        <v>1000</v>
      </c>
      <c r="H346" s="393">
        <f>G346*F346</f>
        <v>15000</v>
      </c>
      <c r="I346" s="394" t="s">
        <v>642</v>
      </c>
      <c r="J346" s="394" t="s">
        <v>176</v>
      </c>
      <c r="K346" s="400">
        <v>1</v>
      </c>
      <c r="L346" s="401">
        <f>'Bhume Rate 078-79'!H47</f>
        <v>80</v>
      </c>
      <c r="M346" s="395">
        <f>L346*K346</f>
        <v>80</v>
      </c>
      <c r="N346" s="394"/>
      <c r="O346" s="396"/>
      <c r="P346" s="390"/>
    </row>
    <row r="347" spans="1:16" ht="13.5">
      <c r="A347" s="387"/>
      <c r="B347" s="371"/>
      <c r="C347" s="388"/>
      <c r="D347" s="389"/>
      <c r="E347" s="390" t="s">
        <v>68</v>
      </c>
      <c r="F347" s="391">
        <v>10</v>
      </c>
      <c r="G347" s="392">
        <f>O6</f>
        <v>640</v>
      </c>
      <c r="H347" s="393">
        <f>G347*F347</f>
        <v>6400</v>
      </c>
      <c r="I347" s="394" t="s">
        <v>161</v>
      </c>
      <c r="J347" s="394" t="s">
        <v>176</v>
      </c>
      <c r="K347" s="400">
        <v>288</v>
      </c>
      <c r="L347" s="401">
        <f>I7/50</f>
        <v>21.7</v>
      </c>
      <c r="M347" s="395">
        <f>L347*K347</f>
        <v>6249.5999999999995</v>
      </c>
      <c r="N347" s="394"/>
      <c r="O347" s="396"/>
      <c r="P347" s="390"/>
    </row>
    <row r="348" spans="1:16" ht="13.5">
      <c r="A348" s="387"/>
      <c r="B348" s="371"/>
      <c r="C348" s="388" t="s">
        <v>1026</v>
      </c>
      <c r="D348" s="389" t="s">
        <v>993</v>
      </c>
      <c r="E348" s="390" t="s">
        <v>68</v>
      </c>
      <c r="F348" s="391">
        <v>0.5</v>
      </c>
      <c r="G348" s="392">
        <f>O6</f>
        <v>640</v>
      </c>
      <c r="H348" s="393">
        <f>G348*F348</f>
        <v>320</v>
      </c>
      <c r="I348" s="394" t="s">
        <v>160</v>
      </c>
      <c r="J348" s="394" t="s">
        <v>79</v>
      </c>
      <c r="K348" s="400">
        <v>1.58</v>
      </c>
      <c r="L348" s="401">
        <f>L7</f>
        <v>3250</v>
      </c>
      <c r="M348" s="395">
        <f>L348*K348</f>
        <v>5135</v>
      </c>
      <c r="N348" s="394"/>
      <c r="O348" s="396"/>
      <c r="P348" s="390"/>
    </row>
    <row r="349" spans="1:16" ht="13.5">
      <c r="A349" s="387"/>
      <c r="B349" s="371"/>
      <c r="C349" s="388"/>
      <c r="D349" s="389"/>
      <c r="E349" s="390"/>
      <c r="F349" s="391"/>
      <c r="G349" s="392"/>
      <c r="H349" s="393">
        <f>SUM(H345:H348)</f>
        <v>23768</v>
      </c>
      <c r="I349" s="394"/>
      <c r="J349" s="394"/>
      <c r="K349" s="400"/>
      <c r="L349" s="401"/>
      <c r="M349" s="395">
        <f>SUM(M345:M348)</f>
        <v>12144.599999999999</v>
      </c>
      <c r="N349" s="394"/>
      <c r="O349" s="396">
        <f>M349+H349</f>
        <v>35912.6</v>
      </c>
      <c r="P349" s="390"/>
    </row>
    <row r="350" spans="1:16" ht="13.5">
      <c r="A350" s="387"/>
      <c r="B350" s="408" t="s">
        <v>1054</v>
      </c>
      <c r="C350" s="388" t="s">
        <v>1055</v>
      </c>
      <c r="D350" s="389"/>
      <c r="E350" s="390"/>
      <c r="F350" s="391"/>
      <c r="G350" s="392"/>
      <c r="H350" s="393"/>
      <c r="I350" s="394"/>
      <c r="J350" s="394"/>
      <c r="K350" s="400"/>
      <c r="L350" s="401"/>
      <c r="M350" s="395"/>
      <c r="N350" s="394"/>
      <c r="O350" s="396"/>
      <c r="P350" s="390"/>
    </row>
    <row r="351" spans="1:16" ht="13.5">
      <c r="A351" s="387"/>
      <c r="B351" s="371"/>
      <c r="C351" s="388" t="s">
        <v>1046</v>
      </c>
      <c r="D351" s="389" t="s">
        <v>1053</v>
      </c>
      <c r="E351" s="390" t="s">
        <v>68</v>
      </c>
      <c r="F351" s="391">
        <v>3.2</v>
      </c>
      <c r="G351" s="392">
        <f>O6</f>
        <v>640</v>
      </c>
      <c r="H351" s="393">
        <f>G351*F351</f>
        <v>2048</v>
      </c>
      <c r="I351" s="394" t="s">
        <v>87</v>
      </c>
      <c r="J351" s="394" t="s">
        <v>82</v>
      </c>
      <c r="K351" s="400">
        <v>2</v>
      </c>
      <c r="L351" s="401">
        <f>'Bhume Rate 078-79'!H40</f>
        <v>340</v>
      </c>
      <c r="M351" s="395">
        <f>L351*K351</f>
        <v>680</v>
      </c>
      <c r="N351" s="394"/>
      <c r="O351" s="396"/>
      <c r="P351" s="390"/>
    </row>
    <row r="352" spans="1:16" ht="13.5">
      <c r="A352" s="387"/>
      <c r="B352" s="371"/>
      <c r="C352" s="388" t="s">
        <v>1052</v>
      </c>
      <c r="D352" s="389" t="s">
        <v>526</v>
      </c>
      <c r="E352" s="390" t="s">
        <v>67</v>
      </c>
      <c r="F352" s="391">
        <v>15</v>
      </c>
      <c r="G352" s="392">
        <f>I6</f>
        <v>1000</v>
      </c>
      <c r="H352" s="393">
        <f>G352*F352</f>
        <v>15000</v>
      </c>
      <c r="I352" s="394" t="s">
        <v>642</v>
      </c>
      <c r="J352" s="394" t="s">
        <v>176</v>
      </c>
      <c r="K352" s="400">
        <v>1</v>
      </c>
      <c r="L352" s="401">
        <f>'Bhume Rate 078-79'!H47</f>
        <v>80</v>
      </c>
      <c r="M352" s="395">
        <f>L352*K352</f>
        <v>80</v>
      </c>
      <c r="N352" s="394"/>
      <c r="O352" s="396"/>
      <c r="P352" s="390"/>
    </row>
    <row r="353" spans="1:16" ht="13.5">
      <c r="A353" s="387"/>
      <c r="B353" s="371"/>
      <c r="C353" s="388"/>
      <c r="D353" s="389"/>
      <c r="E353" s="390" t="s">
        <v>68</v>
      </c>
      <c r="F353" s="391">
        <v>10</v>
      </c>
      <c r="G353" s="392">
        <f>O6</f>
        <v>640</v>
      </c>
      <c r="H353" s="393">
        <f>G353*F353</f>
        <v>6400</v>
      </c>
      <c r="I353" s="394" t="s">
        <v>161</v>
      </c>
      <c r="J353" s="394" t="s">
        <v>176</v>
      </c>
      <c r="K353" s="400">
        <v>288</v>
      </c>
      <c r="L353" s="401">
        <f>I7/50</f>
        <v>21.7</v>
      </c>
      <c r="M353" s="395">
        <f>L353*K353</f>
        <v>6249.5999999999995</v>
      </c>
      <c r="N353" s="394"/>
      <c r="O353" s="396"/>
      <c r="P353" s="390"/>
    </row>
    <row r="354" spans="1:16" ht="13.5">
      <c r="A354" s="387"/>
      <c r="B354" s="371"/>
      <c r="C354" s="388" t="s">
        <v>1026</v>
      </c>
      <c r="D354" s="389" t="s">
        <v>993</v>
      </c>
      <c r="E354" s="390" t="s">
        <v>68</v>
      </c>
      <c r="F354" s="391">
        <v>0.5</v>
      </c>
      <c r="G354" s="392">
        <f>O6</f>
        <v>640</v>
      </c>
      <c r="H354" s="393">
        <f>G354*F354</f>
        <v>320</v>
      </c>
      <c r="I354" s="394" t="s">
        <v>160</v>
      </c>
      <c r="J354" s="394" t="s">
        <v>79</v>
      </c>
      <c r="K354" s="400">
        <v>1.58</v>
      </c>
      <c r="L354" s="401">
        <f>I8</f>
        <v>7300</v>
      </c>
      <c r="M354" s="395">
        <f>L354*K354</f>
        <v>11534</v>
      </c>
      <c r="N354" s="394"/>
      <c r="O354" s="396"/>
      <c r="P354" s="390"/>
    </row>
    <row r="355" spans="1:16" ht="13.5">
      <c r="A355" s="387"/>
      <c r="B355" s="371"/>
      <c r="C355" s="388"/>
      <c r="D355" s="389"/>
      <c r="E355" s="390"/>
      <c r="F355" s="391"/>
      <c r="G355" s="392"/>
      <c r="H355" s="393">
        <f>SUM(H351:H354)</f>
        <v>23768</v>
      </c>
      <c r="I355" s="394"/>
      <c r="J355" s="394"/>
      <c r="K355" s="400"/>
      <c r="L355" s="401"/>
      <c r="M355" s="395">
        <f>SUM(M351:M354)</f>
        <v>18543.599999999999</v>
      </c>
      <c r="N355" s="394"/>
      <c r="O355" s="396">
        <f>M355+H355</f>
        <v>42311.6</v>
      </c>
      <c r="P355" s="390"/>
    </row>
    <row r="356" spans="1:16" ht="45" customHeight="1">
      <c r="A356" s="387">
        <v>23</v>
      </c>
      <c r="B356" s="371" t="s">
        <v>1056</v>
      </c>
      <c r="C356" s="388" t="s">
        <v>1057</v>
      </c>
      <c r="D356" s="389"/>
      <c r="E356" s="390"/>
      <c r="F356" s="391"/>
      <c r="G356" s="392"/>
      <c r="H356" s="393"/>
      <c r="I356" s="394"/>
      <c r="J356" s="394"/>
      <c r="K356" s="400"/>
      <c r="L356" s="401"/>
      <c r="M356" s="395"/>
      <c r="N356" s="394"/>
      <c r="O356" s="396"/>
      <c r="P356" s="390"/>
    </row>
    <row r="357" spans="1:16" ht="13.5">
      <c r="A357" s="387"/>
      <c r="B357" s="371" t="s">
        <v>1058</v>
      </c>
      <c r="C357" s="388" t="s">
        <v>1060</v>
      </c>
      <c r="D357" s="389"/>
      <c r="E357" s="390"/>
      <c r="F357" s="391"/>
      <c r="G357" s="392"/>
      <c r="H357" s="393"/>
      <c r="I357" s="394"/>
      <c r="J357" s="394"/>
      <c r="K357" s="400"/>
      <c r="L357" s="401"/>
      <c r="M357" s="395"/>
      <c r="N357" s="394"/>
      <c r="O357" s="396"/>
      <c r="P357" s="390"/>
    </row>
    <row r="358" spans="1:16" ht="13.5">
      <c r="A358" s="387"/>
      <c r="B358" s="371"/>
      <c r="C358" s="388" t="s">
        <v>1046</v>
      </c>
      <c r="D358" s="389" t="s">
        <v>1059</v>
      </c>
      <c r="E358" s="390" t="s">
        <v>68</v>
      </c>
      <c r="F358" s="391">
        <v>0.56000000000000005</v>
      </c>
      <c r="G358" s="392">
        <f>O6</f>
        <v>640</v>
      </c>
      <c r="H358" s="393">
        <f>G358*F358</f>
        <v>358.40000000000003</v>
      </c>
      <c r="I358" s="394" t="s">
        <v>87</v>
      </c>
      <c r="J358" s="394" t="s">
        <v>82</v>
      </c>
      <c r="K358" s="400">
        <v>2</v>
      </c>
      <c r="L358" s="401">
        <f>'Bhume Rate 078-79'!H40</f>
        <v>340</v>
      </c>
      <c r="M358" s="395">
        <f>L358*K358</f>
        <v>680</v>
      </c>
      <c r="N358" s="394"/>
      <c r="O358" s="396"/>
      <c r="P358" s="390"/>
    </row>
    <row r="359" spans="1:16" ht="13.5">
      <c r="A359" s="387"/>
      <c r="B359" s="371"/>
      <c r="C359" s="388" t="s">
        <v>1061</v>
      </c>
      <c r="D359" s="389" t="s">
        <v>526</v>
      </c>
      <c r="E359" s="390" t="s">
        <v>67</v>
      </c>
      <c r="F359" s="391">
        <v>8</v>
      </c>
      <c r="G359" s="392">
        <f>I6</f>
        <v>1000</v>
      </c>
      <c r="H359" s="393">
        <f>G359*F359</f>
        <v>8000</v>
      </c>
      <c r="I359" s="394" t="s">
        <v>642</v>
      </c>
      <c r="J359" s="394" t="s">
        <v>176</v>
      </c>
      <c r="K359" s="400">
        <v>1</v>
      </c>
      <c r="L359" s="401">
        <f>'Bhume Rate 078-79'!H47</f>
        <v>80</v>
      </c>
      <c r="M359" s="395">
        <f>L359*K359</f>
        <v>80</v>
      </c>
      <c r="N359" s="394"/>
      <c r="O359" s="396"/>
      <c r="P359" s="390"/>
    </row>
    <row r="360" spans="1:16" ht="13.5">
      <c r="A360" s="387"/>
      <c r="B360" s="371"/>
      <c r="C360" s="388"/>
      <c r="D360" s="389"/>
      <c r="E360" s="390" t="s">
        <v>68</v>
      </c>
      <c r="F360" s="391">
        <v>8</v>
      </c>
      <c r="G360" s="392">
        <f>O6</f>
        <v>640</v>
      </c>
      <c r="H360" s="393">
        <f>G360*F360</f>
        <v>5120</v>
      </c>
      <c r="I360" s="394" t="s">
        <v>161</v>
      </c>
      <c r="J360" s="394" t="s">
        <v>176</v>
      </c>
      <c r="K360" s="400">
        <v>156</v>
      </c>
      <c r="L360" s="401">
        <f>I7/50</f>
        <v>21.7</v>
      </c>
      <c r="M360" s="395">
        <f>L360*K360</f>
        <v>3385.2</v>
      </c>
      <c r="N360" s="394"/>
      <c r="O360" s="396"/>
      <c r="P360" s="390"/>
    </row>
    <row r="361" spans="1:16" ht="13.5">
      <c r="A361" s="387"/>
      <c r="B361" s="371"/>
      <c r="C361" s="388" t="s">
        <v>1026</v>
      </c>
      <c r="D361" s="389" t="s">
        <v>993</v>
      </c>
      <c r="E361" s="390" t="s">
        <v>68</v>
      </c>
      <c r="F361" s="391">
        <v>0.25</v>
      </c>
      <c r="G361" s="392">
        <f>O6</f>
        <v>640</v>
      </c>
      <c r="H361" s="393">
        <f>G361*F361</f>
        <v>160</v>
      </c>
      <c r="I361" s="394" t="s">
        <v>160</v>
      </c>
      <c r="J361" s="394" t="s">
        <v>79</v>
      </c>
      <c r="K361" s="400">
        <v>0.22</v>
      </c>
      <c r="L361" s="401">
        <f>L7</f>
        <v>3250</v>
      </c>
      <c r="M361" s="395">
        <f>L361*K361</f>
        <v>715</v>
      </c>
      <c r="N361" s="394"/>
      <c r="O361" s="396"/>
      <c r="P361" s="390"/>
    </row>
    <row r="362" spans="1:16" ht="13.5">
      <c r="A362" s="387"/>
      <c r="B362" s="371"/>
      <c r="C362" s="388"/>
      <c r="D362" s="389"/>
      <c r="E362" s="390"/>
      <c r="F362" s="391"/>
      <c r="G362" s="392"/>
      <c r="H362" s="393">
        <f>SUM(H358:H361)</f>
        <v>13638.4</v>
      </c>
      <c r="I362" s="394"/>
      <c r="J362" s="394"/>
      <c r="K362" s="400"/>
      <c r="L362" s="401"/>
      <c r="M362" s="395">
        <f>SUM(M358:M361)</f>
        <v>4860.2</v>
      </c>
      <c r="N362" s="394"/>
      <c r="O362" s="396">
        <f>M362+H362</f>
        <v>18498.599999999999</v>
      </c>
      <c r="P362" s="390"/>
    </row>
    <row r="363" spans="1:16" ht="13.5">
      <c r="A363" s="387"/>
      <c r="B363" s="408" t="s">
        <v>1058</v>
      </c>
      <c r="C363" s="388" t="s">
        <v>1060</v>
      </c>
      <c r="D363" s="389"/>
      <c r="E363" s="390"/>
      <c r="F363" s="391"/>
      <c r="G363" s="392"/>
      <c r="H363" s="393"/>
      <c r="I363" s="394"/>
      <c r="J363" s="394"/>
      <c r="K363" s="400"/>
      <c r="L363" s="401"/>
      <c r="M363" s="395"/>
      <c r="N363" s="394"/>
      <c r="O363" s="396"/>
      <c r="P363" s="390"/>
    </row>
    <row r="364" spans="1:16" ht="13.5">
      <c r="A364" s="387"/>
      <c r="B364" s="371"/>
      <c r="C364" s="388" t="s">
        <v>1046</v>
      </c>
      <c r="D364" s="389" t="s">
        <v>1059</v>
      </c>
      <c r="E364" s="390" t="s">
        <v>68</v>
      </c>
      <c r="F364" s="391">
        <v>0.56000000000000005</v>
      </c>
      <c r="G364" s="392">
        <f>O6</f>
        <v>640</v>
      </c>
      <c r="H364" s="393">
        <f>G364*F364</f>
        <v>358.40000000000003</v>
      </c>
      <c r="I364" s="394" t="s">
        <v>87</v>
      </c>
      <c r="J364" s="394" t="s">
        <v>82</v>
      </c>
      <c r="K364" s="400">
        <v>2</v>
      </c>
      <c r="L364" s="401">
        <f>'Bhume Rate 078-79'!H40</f>
        <v>340</v>
      </c>
      <c r="M364" s="395">
        <f>L364*K364</f>
        <v>680</v>
      </c>
      <c r="N364" s="394"/>
      <c r="O364" s="396"/>
      <c r="P364" s="390"/>
    </row>
    <row r="365" spans="1:16" ht="13.5">
      <c r="A365" s="387"/>
      <c r="B365" s="371"/>
      <c r="C365" s="388" t="s">
        <v>1061</v>
      </c>
      <c r="D365" s="389" t="s">
        <v>526</v>
      </c>
      <c r="E365" s="390" t="s">
        <v>67</v>
      </c>
      <c r="F365" s="391">
        <v>8</v>
      </c>
      <c r="G365" s="392">
        <f>I6</f>
        <v>1000</v>
      </c>
      <c r="H365" s="393">
        <f>G365*F365</f>
        <v>8000</v>
      </c>
      <c r="I365" s="394" t="s">
        <v>642</v>
      </c>
      <c r="J365" s="394" t="s">
        <v>176</v>
      </c>
      <c r="K365" s="400">
        <v>1</v>
      </c>
      <c r="L365" s="401">
        <f>'Bhume Rate 078-79'!H47</f>
        <v>80</v>
      </c>
      <c r="M365" s="395">
        <f>L365*K365</f>
        <v>80</v>
      </c>
      <c r="N365" s="394"/>
      <c r="O365" s="396"/>
      <c r="P365" s="390"/>
    </row>
    <row r="366" spans="1:16" ht="13.5">
      <c r="A366" s="387"/>
      <c r="B366" s="371"/>
      <c r="C366" s="388"/>
      <c r="D366" s="389"/>
      <c r="E366" s="390" t="s">
        <v>68</v>
      </c>
      <c r="F366" s="391">
        <v>8</v>
      </c>
      <c r="G366" s="392">
        <f>O6</f>
        <v>640</v>
      </c>
      <c r="H366" s="393">
        <f>G366*F366</f>
        <v>5120</v>
      </c>
      <c r="I366" s="394" t="s">
        <v>161</v>
      </c>
      <c r="J366" s="394" t="s">
        <v>176</v>
      </c>
      <c r="K366" s="400">
        <v>156</v>
      </c>
      <c r="L366" s="401">
        <f>I7/50</f>
        <v>21.7</v>
      </c>
      <c r="M366" s="395">
        <f>L366*K366</f>
        <v>3385.2</v>
      </c>
      <c r="N366" s="394"/>
      <c r="O366" s="396"/>
      <c r="P366" s="390"/>
    </row>
    <row r="367" spans="1:16" ht="13.5">
      <c r="A367" s="387"/>
      <c r="B367" s="371"/>
      <c r="C367" s="388" t="s">
        <v>1026</v>
      </c>
      <c r="D367" s="389" t="s">
        <v>993</v>
      </c>
      <c r="E367" s="390" t="s">
        <v>68</v>
      </c>
      <c r="F367" s="391">
        <v>0.25</v>
      </c>
      <c r="G367" s="392">
        <f>O6</f>
        <v>640</v>
      </c>
      <c r="H367" s="393">
        <f>G367*F367</f>
        <v>160</v>
      </c>
      <c r="I367" s="394" t="s">
        <v>160</v>
      </c>
      <c r="J367" s="394" t="s">
        <v>79</v>
      </c>
      <c r="K367" s="400">
        <v>0.22</v>
      </c>
      <c r="L367" s="401">
        <f>I8</f>
        <v>7300</v>
      </c>
      <c r="M367" s="395">
        <f>L367*K367</f>
        <v>1606</v>
      </c>
      <c r="N367" s="394"/>
      <c r="O367" s="396"/>
      <c r="P367" s="390"/>
    </row>
    <row r="368" spans="1:16" ht="13.5">
      <c r="A368" s="387"/>
      <c r="B368" s="371"/>
      <c r="C368" s="388"/>
      <c r="D368" s="389"/>
      <c r="E368" s="390"/>
      <c r="F368" s="391"/>
      <c r="G368" s="392"/>
      <c r="H368" s="393">
        <f>SUM(H364:H367)</f>
        <v>13638.4</v>
      </c>
      <c r="I368" s="394"/>
      <c r="J368" s="394"/>
      <c r="K368" s="400"/>
      <c r="L368" s="401"/>
      <c r="M368" s="395">
        <f>SUM(M364:M367)</f>
        <v>5751.2</v>
      </c>
      <c r="N368" s="394"/>
      <c r="O368" s="396">
        <f>M368+H368</f>
        <v>19389.599999999999</v>
      </c>
      <c r="P368" s="390"/>
    </row>
    <row r="369" spans="1:16" ht="13.5" customHeight="1">
      <c r="A369" s="387"/>
      <c r="B369" s="371" t="s">
        <v>1062</v>
      </c>
      <c r="C369" s="388" t="s">
        <v>1051</v>
      </c>
      <c r="D369" s="389"/>
      <c r="E369" s="390"/>
      <c r="F369" s="391"/>
      <c r="G369" s="392"/>
      <c r="H369" s="393"/>
      <c r="I369" s="394"/>
      <c r="J369" s="394"/>
      <c r="K369" s="400"/>
      <c r="L369" s="401"/>
      <c r="M369" s="395"/>
      <c r="N369" s="394"/>
      <c r="O369" s="396"/>
      <c r="P369" s="390"/>
    </row>
    <row r="370" spans="1:16" ht="13.5">
      <c r="A370" s="387"/>
      <c r="B370" s="371"/>
      <c r="C370" s="388" t="s">
        <v>1046</v>
      </c>
      <c r="D370" s="389" t="s">
        <v>1059</v>
      </c>
      <c r="E370" s="390" t="s">
        <v>68</v>
      </c>
      <c r="F370" s="391">
        <v>0.61</v>
      </c>
      <c r="G370" s="392">
        <f>O6</f>
        <v>640</v>
      </c>
      <c r="H370" s="393">
        <f>G370*F370</f>
        <v>390.4</v>
      </c>
      <c r="I370" s="394" t="s">
        <v>87</v>
      </c>
      <c r="J370" s="394" t="s">
        <v>82</v>
      </c>
      <c r="K370" s="400">
        <v>2</v>
      </c>
      <c r="L370" s="401">
        <f>'Bhume Rate 078-79'!H40</f>
        <v>340</v>
      </c>
      <c r="M370" s="395">
        <f>L370*K370</f>
        <v>680</v>
      </c>
      <c r="N370" s="394"/>
      <c r="O370" s="396"/>
      <c r="P370" s="390"/>
    </row>
    <row r="371" spans="1:16" ht="13.5">
      <c r="A371" s="387"/>
      <c r="B371" s="371"/>
      <c r="C371" s="388" t="s">
        <v>1061</v>
      </c>
      <c r="D371" s="389" t="s">
        <v>526</v>
      </c>
      <c r="E371" s="390" t="s">
        <v>67</v>
      </c>
      <c r="F371" s="391">
        <v>8</v>
      </c>
      <c r="G371" s="392">
        <f>I6</f>
        <v>1000</v>
      </c>
      <c r="H371" s="393">
        <f>G371*F371</f>
        <v>8000</v>
      </c>
      <c r="I371" s="394" t="s">
        <v>642</v>
      </c>
      <c r="J371" s="394" t="s">
        <v>176</v>
      </c>
      <c r="K371" s="400">
        <v>1</v>
      </c>
      <c r="L371" s="401">
        <f>'Bhume Rate 078-79'!H47</f>
        <v>80</v>
      </c>
      <c r="M371" s="395">
        <f>L371*K371</f>
        <v>80</v>
      </c>
      <c r="N371" s="394"/>
      <c r="O371" s="396"/>
      <c r="P371" s="390"/>
    </row>
    <row r="372" spans="1:16" ht="13.5">
      <c r="A372" s="387"/>
      <c r="B372" s="371"/>
      <c r="C372" s="388"/>
      <c r="D372" s="389"/>
      <c r="E372" s="390" t="s">
        <v>68</v>
      </c>
      <c r="F372" s="391">
        <v>8</v>
      </c>
      <c r="G372" s="392">
        <f>O6</f>
        <v>640</v>
      </c>
      <c r="H372" s="393">
        <f>G372*F372</f>
        <v>5120</v>
      </c>
      <c r="I372" s="394" t="s">
        <v>161</v>
      </c>
      <c r="J372" s="394" t="s">
        <v>176</v>
      </c>
      <c r="K372" s="400">
        <v>122</v>
      </c>
      <c r="L372" s="401">
        <f>I7/50</f>
        <v>21.7</v>
      </c>
      <c r="M372" s="395">
        <f>L372*K372</f>
        <v>2647.4</v>
      </c>
      <c r="N372" s="394"/>
      <c r="O372" s="396"/>
      <c r="P372" s="390"/>
    </row>
    <row r="373" spans="1:16" ht="13.5">
      <c r="A373" s="387"/>
      <c r="B373" s="371"/>
      <c r="C373" s="388" t="s">
        <v>1026</v>
      </c>
      <c r="D373" s="389" t="s">
        <v>993</v>
      </c>
      <c r="E373" s="390" t="s">
        <v>68</v>
      </c>
      <c r="F373" s="391">
        <v>0.25</v>
      </c>
      <c r="G373" s="392">
        <f>O6</f>
        <v>640</v>
      </c>
      <c r="H373" s="393">
        <f>G373*F373</f>
        <v>160</v>
      </c>
      <c r="I373" s="394" t="s">
        <v>160</v>
      </c>
      <c r="J373" s="394" t="s">
        <v>79</v>
      </c>
      <c r="K373" s="400">
        <v>0.26</v>
      </c>
      <c r="L373" s="401">
        <f>L7</f>
        <v>3250</v>
      </c>
      <c r="M373" s="395">
        <f>L373*K373</f>
        <v>845</v>
      </c>
      <c r="N373" s="394"/>
      <c r="O373" s="396"/>
      <c r="P373" s="390"/>
    </row>
    <row r="374" spans="1:16" ht="13.5">
      <c r="A374" s="387"/>
      <c r="B374" s="371"/>
      <c r="C374" s="388"/>
      <c r="D374" s="389"/>
      <c r="E374" s="390"/>
      <c r="F374" s="391"/>
      <c r="G374" s="392"/>
      <c r="H374" s="393">
        <f>SUM(H370:H373)</f>
        <v>13670.4</v>
      </c>
      <c r="I374" s="394"/>
      <c r="J374" s="394"/>
      <c r="K374" s="400"/>
      <c r="L374" s="401"/>
      <c r="M374" s="395">
        <f>SUM(M370:M373)</f>
        <v>4252.3999999999996</v>
      </c>
      <c r="N374" s="394"/>
      <c r="O374" s="396">
        <f>M374+H374</f>
        <v>17922.8</v>
      </c>
      <c r="P374" s="390"/>
    </row>
    <row r="375" spans="1:16" ht="13.5">
      <c r="A375" s="387"/>
      <c r="B375" s="408" t="s">
        <v>1062</v>
      </c>
      <c r="C375" s="388" t="s">
        <v>1051</v>
      </c>
      <c r="D375" s="389"/>
      <c r="E375" s="390"/>
      <c r="F375" s="391"/>
      <c r="G375" s="392"/>
      <c r="H375" s="393"/>
      <c r="I375" s="394"/>
      <c r="J375" s="394"/>
      <c r="K375" s="400"/>
      <c r="L375" s="401"/>
      <c r="M375" s="395"/>
      <c r="N375" s="394"/>
      <c r="O375" s="396"/>
      <c r="P375" s="390"/>
    </row>
    <row r="376" spans="1:16" ht="13.5">
      <c r="A376" s="387"/>
      <c r="B376" s="371"/>
      <c r="C376" s="388" t="s">
        <v>1046</v>
      </c>
      <c r="D376" s="389" t="s">
        <v>1059</v>
      </c>
      <c r="E376" s="390" t="s">
        <v>68</v>
      </c>
      <c r="F376" s="391">
        <v>0.61</v>
      </c>
      <c r="G376" s="392">
        <f>O6</f>
        <v>640</v>
      </c>
      <c r="H376" s="393">
        <f>G376*F376</f>
        <v>390.4</v>
      </c>
      <c r="I376" s="394" t="s">
        <v>87</v>
      </c>
      <c r="J376" s="394" t="s">
        <v>82</v>
      </c>
      <c r="K376" s="400">
        <v>2</v>
      </c>
      <c r="L376" s="401">
        <f>'Bhume Rate 078-79'!H40</f>
        <v>340</v>
      </c>
      <c r="M376" s="395">
        <f>L376*K376</f>
        <v>680</v>
      </c>
      <c r="N376" s="394"/>
      <c r="O376" s="396"/>
      <c r="P376" s="390"/>
    </row>
    <row r="377" spans="1:16" ht="13.5">
      <c r="A377" s="387"/>
      <c r="B377" s="371"/>
      <c r="C377" s="388" t="s">
        <v>1061</v>
      </c>
      <c r="D377" s="389" t="s">
        <v>526</v>
      </c>
      <c r="E377" s="390" t="s">
        <v>67</v>
      </c>
      <c r="F377" s="391">
        <v>8</v>
      </c>
      <c r="G377" s="392">
        <f>I6</f>
        <v>1000</v>
      </c>
      <c r="H377" s="393">
        <f>G377*F377</f>
        <v>8000</v>
      </c>
      <c r="I377" s="394" t="s">
        <v>642</v>
      </c>
      <c r="J377" s="394" t="s">
        <v>176</v>
      </c>
      <c r="K377" s="400">
        <v>1</v>
      </c>
      <c r="L377" s="401">
        <f>'Bhume Rate 078-79'!H47</f>
        <v>80</v>
      </c>
      <c r="M377" s="395">
        <f>L377*K377</f>
        <v>80</v>
      </c>
      <c r="N377" s="394"/>
      <c r="O377" s="396"/>
      <c r="P377" s="390"/>
    </row>
    <row r="378" spans="1:16" ht="13.5">
      <c r="A378" s="387"/>
      <c r="B378" s="371"/>
      <c r="C378" s="388"/>
      <c r="D378" s="389"/>
      <c r="E378" s="390" t="s">
        <v>68</v>
      </c>
      <c r="F378" s="391">
        <v>8</v>
      </c>
      <c r="G378" s="392">
        <f>O6</f>
        <v>640</v>
      </c>
      <c r="H378" s="393">
        <f>G378*F378</f>
        <v>5120</v>
      </c>
      <c r="I378" s="394" t="s">
        <v>161</v>
      </c>
      <c r="J378" s="394" t="s">
        <v>176</v>
      </c>
      <c r="K378" s="400">
        <v>122</v>
      </c>
      <c r="L378" s="401">
        <f>I7/50</f>
        <v>21.7</v>
      </c>
      <c r="M378" s="395">
        <f>L378*K378</f>
        <v>2647.4</v>
      </c>
      <c r="N378" s="394"/>
      <c r="O378" s="396"/>
      <c r="P378" s="390"/>
    </row>
    <row r="379" spans="1:16" ht="13.5">
      <c r="A379" s="387"/>
      <c r="B379" s="371"/>
      <c r="C379" s="388" t="s">
        <v>1026</v>
      </c>
      <c r="D379" s="389" t="s">
        <v>993</v>
      </c>
      <c r="E379" s="390" t="s">
        <v>68</v>
      </c>
      <c r="F379" s="391">
        <v>0.25</v>
      </c>
      <c r="G379" s="392">
        <f>O6</f>
        <v>640</v>
      </c>
      <c r="H379" s="393">
        <f>G379*F379</f>
        <v>160</v>
      </c>
      <c r="I379" s="394" t="s">
        <v>160</v>
      </c>
      <c r="J379" s="394" t="s">
        <v>79</v>
      </c>
      <c r="K379" s="400">
        <v>0.26</v>
      </c>
      <c r="L379" s="401">
        <f>I8</f>
        <v>7300</v>
      </c>
      <c r="M379" s="395">
        <f>L379*K379</f>
        <v>1898</v>
      </c>
      <c r="N379" s="394"/>
      <c r="O379" s="396"/>
      <c r="P379" s="390"/>
    </row>
    <row r="380" spans="1:16" ht="13.5">
      <c r="A380" s="387"/>
      <c r="B380" s="371"/>
      <c r="C380" s="388"/>
      <c r="D380" s="389"/>
      <c r="E380" s="390"/>
      <c r="F380" s="391"/>
      <c r="G380" s="392"/>
      <c r="H380" s="393">
        <f>SUM(H376:H379)</f>
        <v>13670.4</v>
      </c>
      <c r="I380" s="394"/>
      <c r="J380" s="394"/>
      <c r="K380" s="400"/>
      <c r="L380" s="401"/>
      <c r="M380" s="395">
        <f>SUM(M376:M379)</f>
        <v>5305.4</v>
      </c>
      <c r="N380" s="394"/>
      <c r="O380" s="396">
        <f>M380+H380</f>
        <v>18975.8</v>
      </c>
      <c r="P380" s="390"/>
    </row>
    <row r="381" spans="1:16" ht="13.5">
      <c r="A381" s="387"/>
      <c r="B381" s="371" t="s">
        <v>1063</v>
      </c>
      <c r="C381" s="388" t="s">
        <v>1044</v>
      </c>
      <c r="D381" s="389"/>
      <c r="E381" s="390"/>
      <c r="F381" s="391"/>
      <c r="G381" s="392"/>
      <c r="H381" s="393"/>
      <c r="I381" s="394"/>
      <c r="J381" s="394"/>
      <c r="K381" s="400"/>
      <c r="L381" s="401"/>
      <c r="M381" s="395"/>
      <c r="N381" s="394"/>
      <c r="O381" s="396"/>
      <c r="P381" s="390"/>
    </row>
    <row r="382" spans="1:16" ht="13.5">
      <c r="A382" s="387"/>
      <c r="B382" s="371"/>
      <c r="C382" s="388" t="s">
        <v>1046</v>
      </c>
      <c r="D382" s="389" t="s">
        <v>1059</v>
      </c>
      <c r="E382" s="390" t="s">
        <v>68</v>
      </c>
      <c r="F382" s="391">
        <v>0.63</v>
      </c>
      <c r="G382" s="392">
        <f>O6</f>
        <v>640</v>
      </c>
      <c r="H382" s="393">
        <f>G382*F382</f>
        <v>403.2</v>
      </c>
      <c r="I382" s="394" t="s">
        <v>87</v>
      </c>
      <c r="J382" s="394" t="s">
        <v>82</v>
      </c>
      <c r="K382" s="400">
        <v>2</v>
      </c>
      <c r="L382" s="401">
        <f>'Bhume Rate 078-79'!H40</f>
        <v>340</v>
      </c>
      <c r="M382" s="395">
        <f>L382*K382</f>
        <v>680</v>
      </c>
      <c r="N382" s="394"/>
      <c r="O382" s="396"/>
      <c r="P382" s="390"/>
    </row>
    <row r="383" spans="1:16" ht="13.5">
      <c r="A383" s="387"/>
      <c r="B383" s="371"/>
      <c r="C383" s="388" t="s">
        <v>1061</v>
      </c>
      <c r="D383" s="389" t="s">
        <v>526</v>
      </c>
      <c r="E383" s="390" t="s">
        <v>67</v>
      </c>
      <c r="F383" s="391">
        <v>8</v>
      </c>
      <c r="G383" s="392">
        <f>I6</f>
        <v>1000</v>
      </c>
      <c r="H383" s="393">
        <f>G383*F383</f>
        <v>8000</v>
      </c>
      <c r="I383" s="394" t="s">
        <v>642</v>
      </c>
      <c r="J383" s="394" t="s">
        <v>176</v>
      </c>
      <c r="K383" s="400">
        <v>1</v>
      </c>
      <c r="L383" s="401">
        <f>'Bhume Rate 078-79'!H47</f>
        <v>80</v>
      </c>
      <c r="M383" s="395">
        <f>L383*K383</f>
        <v>80</v>
      </c>
      <c r="N383" s="394"/>
      <c r="O383" s="396"/>
      <c r="P383" s="390"/>
    </row>
    <row r="384" spans="1:16" ht="13.5">
      <c r="A384" s="387"/>
      <c r="B384" s="371"/>
      <c r="C384" s="388"/>
      <c r="D384" s="389"/>
      <c r="E384" s="390" t="s">
        <v>68</v>
      </c>
      <c r="F384" s="391">
        <v>8</v>
      </c>
      <c r="G384" s="392">
        <f>O6</f>
        <v>640</v>
      </c>
      <c r="H384" s="393">
        <f>G384*F384</f>
        <v>5120</v>
      </c>
      <c r="I384" s="394" t="s">
        <v>161</v>
      </c>
      <c r="J384" s="394" t="s">
        <v>176</v>
      </c>
      <c r="K384" s="400">
        <v>96</v>
      </c>
      <c r="L384" s="401">
        <f>I7/50</f>
        <v>21.7</v>
      </c>
      <c r="M384" s="395">
        <f>L384*K384</f>
        <v>2083.1999999999998</v>
      </c>
      <c r="N384" s="394"/>
      <c r="O384" s="396"/>
      <c r="P384" s="390"/>
    </row>
    <row r="385" spans="1:16" ht="13.5">
      <c r="A385" s="387"/>
      <c r="B385" s="371"/>
      <c r="C385" s="388" t="s">
        <v>1026</v>
      </c>
      <c r="D385" s="389" t="s">
        <v>993</v>
      </c>
      <c r="E385" s="390" t="s">
        <v>68</v>
      </c>
      <c r="F385" s="391">
        <v>0.25</v>
      </c>
      <c r="G385" s="392">
        <f>O6</f>
        <v>640</v>
      </c>
      <c r="H385" s="393">
        <f>G385*F385</f>
        <v>160</v>
      </c>
      <c r="I385" s="394" t="s">
        <v>160</v>
      </c>
      <c r="J385" s="394" t="s">
        <v>79</v>
      </c>
      <c r="K385" s="400">
        <v>0.28999999999999998</v>
      </c>
      <c r="L385" s="401">
        <f>L7</f>
        <v>3250</v>
      </c>
      <c r="M385" s="395">
        <f>L385*K385</f>
        <v>942.49999999999989</v>
      </c>
      <c r="N385" s="394"/>
      <c r="O385" s="396"/>
      <c r="P385" s="390"/>
    </row>
    <row r="386" spans="1:16" ht="13.5">
      <c r="A386" s="387"/>
      <c r="B386" s="371"/>
      <c r="C386" s="388"/>
      <c r="D386" s="389"/>
      <c r="E386" s="390"/>
      <c r="F386" s="391"/>
      <c r="G386" s="392"/>
      <c r="H386" s="393">
        <f>SUM(H382:H385)</f>
        <v>13683.2</v>
      </c>
      <c r="I386" s="394"/>
      <c r="J386" s="394"/>
      <c r="K386" s="400"/>
      <c r="L386" s="401"/>
      <c r="M386" s="395">
        <f>SUM(M382:M385)</f>
        <v>3785.7</v>
      </c>
      <c r="N386" s="394"/>
      <c r="O386" s="396">
        <f>M386+H386</f>
        <v>17468.900000000001</v>
      </c>
      <c r="P386" s="390"/>
    </row>
    <row r="387" spans="1:16" ht="13.5">
      <c r="A387" s="387"/>
      <c r="B387" s="408" t="s">
        <v>1063</v>
      </c>
      <c r="C387" s="388" t="s">
        <v>1044</v>
      </c>
      <c r="D387" s="389"/>
      <c r="E387" s="390"/>
      <c r="F387" s="391"/>
      <c r="G387" s="392"/>
      <c r="H387" s="393"/>
      <c r="I387" s="394"/>
      <c r="J387" s="394"/>
      <c r="K387" s="400"/>
      <c r="L387" s="401"/>
      <c r="M387" s="395"/>
      <c r="N387" s="394"/>
      <c r="O387" s="396"/>
      <c r="P387" s="390"/>
    </row>
    <row r="388" spans="1:16" ht="13.5">
      <c r="A388" s="387"/>
      <c r="B388" s="371"/>
      <c r="C388" s="388" t="s">
        <v>1046</v>
      </c>
      <c r="D388" s="389" t="s">
        <v>1059</v>
      </c>
      <c r="E388" s="390" t="s">
        <v>68</v>
      </c>
      <c r="F388" s="391">
        <v>0.63</v>
      </c>
      <c r="G388" s="392">
        <f>O6</f>
        <v>640</v>
      </c>
      <c r="H388" s="393">
        <f>G388*F388</f>
        <v>403.2</v>
      </c>
      <c r="I388" s="394" t="s">
        <v>87</v>
      </c>
      <c r="J388" s="394" t="s">
        <v>82</v>
      </c>
      <c r="K388" s="400">
        <v>2</v>
      </c>
      <c r="L388" s="401">
        <f>'Bhume Rate 078-79'!H40</f>
        <v>340</v>
      </c>
      <c r="M388" s="395">
        <f>L388*K388</f>
        <v>680</v>
      </c>
      <c r="N388" s="394"/>
      <c r="O388" s="396"/>
      <c r="P388" s="390"/>
    </row>
    <row r="389" spans="1:16" ht="13.5">
      <c r="A389" s="387"/>
      <c r="B389" s="371"/>
      <c r="C389" s="388" t="s">
        <v>1061</v>
      </c>
      <c r="D389" s="389" t="s">
        <v>526</v>
      </c>
      <c r="E389" s="390" t="s">
        <v>67</v>
      </c>
      <c r="F389" s="391">
        <v>8</v>
      </c>
      <c r="G389" s="392">
        <f>I6</f>
        <v>1000</v>
      </c>
      <c r="H389" s="393">
        <f>G389*F389</f>
        <v>8000</v>
      </c>
      <c r="I389" s="394" t="s">
        <v>642</v>
      </c>
      <c r="J389" s="394" t="s">
        <v>176</v>
      </c>
      <c r="K389" s="400">
        <v>1</v>
      </c>
      <c r="L389" s="401">
        <f>'Bhume Rate 078-79'!H47</f>
        <v>80</v>
      </c>
      <c r="M389" s="395">
        <f>L389*K389</f>
        <v>80</v>
      </c>
      <c r="N389" s="394"/>
      <c r="O389" s="396"/>
      <c r="P389" s="390"/>
    </row>
    <row r="390" spans="1:16" ht="13.5">
      <c r="A390" s="387"/>
      <c r="B390" s="371"/>
      <c r="C390" s="388"/>
      <c r="D390" s="389"/>
      <c r="E390" s="390" t="s">
        <v>68</v>
      </c>
      <c r="F390" s="391">
        <v>8</v>
      </c>
      <c r="G390" s="392">
        <f>O6</f>
        <v>640</v>
      </c>
      <c r="H390" s="393">
        <f>G390*F390</f>
        <v>5120</v>
      </c>
      <c r="I390" s="394" t="s">
        <v>161</v>
      </c>
      <c r="J390" s="394" t="s">
        <v>176</v>
      </c>
      <c r="K390" s="400">
        <v>96</v>
      </c>
      <c r="L390" s="401">
        <f>I7/50</f>
        <v>21.7</v>
      </c>
      <c r="M390" s="395">
        <f>L390*K390</f>
        <v>2083.1999999999998</v>
      </c>
      <c r="N390" s="394"/>
      <c r="O390" s="396"/>
      <c r="P390" s="390"/>
    </row>
    <row r="391" spans="1:16" ht="13.5">
      <c r="A391" s="387"/>
      <c r="B391" s="371"/>
      <c r="C391" s="388" t="s">
        <v>1026</v>
      </c>
      <c r="D391" s="389" t="s">
        <v>993</v>
      </c>
      <c r="E391" s="390" t="s">
        <v>68</v>
      </c>
      <c r="F391" s="391">
        <v>0.25</v>
      </c>
      <c r="G391" s="392">
        <f>O6</f>
        <v>640</v>
      </c>
      <c r="H391" s="393">
        <f>G391*F391</f>
        <v>160</v>
      </c>
      <c r="I391" s="394" t="s">
        <v>160</v>
      </c>
      <c r="J391" s="394" t="s">
        <v>79</v>
      </c>
      <c r="K391" s="400">
        <v>0.28999999999999998</v>
      </c>
      <c r="L391" s="401">
        <f>I8</f>
        <v>7300</v>
      </c>
      <c r="M391" s="395">
        <f>L391*K391</f>
        <v>2117</v>
      </c>
      <c r="N391" s="394"/>
      <c r="O391" s="396"/>
      <c r="P391" s="390"/>
    </row>
    <row r="392" spans="1:16" ht="13.5">
      <c r="A392" s="387"/>
      <c r="B392" s="371"/>
      <c r="C392" s="388"/>
      <c r="D392" s="389"/>
      <c r="E392" s="390"/>
      <c r="F392" s="391"/>
      <c r="G392" s="392"/>
      <c r="H392" s="393">
        <f>SUM(H388:H391)</f>
        <v>13683.2</v>
      </c>
      <c r="I392" s="394"/>
      <c r="J392" s="394"/>
      <c r="K392" s="400"/>
      <c r="L392" s="401"/>
      <c r="M392" s="395">
        <f>SUM(M388:M391)</f>
        <v>4960.2</v>
      </c>
      <c r="N392" s="394"/>
      <c r="O392" s="396">
        <f>M392+H392</f>
        <v>18643.400000000001</v>
      </c>
      <c r="P392" s="390"/>
    </row>
    <row r="393" spans="1:16" ht="81">
      <c r="A393" s="387">
        <v>24</v>
      </c>
      <c r="B393" s="371" t="s">
        <v>1071</v>
      </c>
      <c r="C393" s="388" t="s">
        <v>1064</v>
      </c>
      <c r="D393" s="389"/>
      <c r="E393" s="390"/>
      <c r="F393" s="391"/>
      <c r="G393" s="392"/>
      <c r="H393" s="393"/>
      <c r="I393" s="394"/>
      <c r="J393" s="394"/>
      <c r="K393" s="400"/>
      <c r="L393" s="401"/>
      <c r="M393" s="395"/>
      <c r="N393" s="394"/>
      <c r="O393" s="396"/>
      <c r="P393" s="390"/>
    </row>
    <row r="394" spans="1:16" ht="13.5">
      <c r="A394" s="387"/>
      <c r="B394" s="371" t="s">
        <v>984</v>
      </c>
      <c r="C394" s="388" t="s">
        <v>640</v>
      </c>
      <c r="D394" s="389" t="s">
        <v>79</v>
      </c>
      <c r="E394" s="390"/>
      <c r="F394" s="391"/>
      <c r="G394" s="392"/>
      <c r="H394" s="393"/>
      <c r="I394" s="394"/>
      <c r="J394" s="394"/>
      <c r="K394" s="400"/>
      <c r="L394" s="401"/>
      <c r="M394" s="395"/>
      <c r="N394" s="394"/>
      <c r="O394" s="396"/>
      <c r="P394" s="390"/>
    </row>
    <row r="395" spans="1:16" ht="13.5">
      <c r="A395" s="387"/>
      <c r="B395" s="371"/>
      <c r="C395" s="388" t="s">
        <v>1065</v>
      </c>
      <c r="D395" s="389" t="s">
        <v>1066</v>
      </c>
      <c r="E395" s="390" t="s">
        <v>68</v>
      </c>
      <c r="F395" s="391">
        <v>1.1000000000000001</v>
      </c>
      <c r="G395" s="392">
        <f>O6</f>
        <v>640</v>
      </c>
      <c r="H395" s="393">
        <f>F395*G395</f>
        <v>704</v>
      </c>
      <c r="I395" s="394" t="s">
        <v>87</v>
      </c>
      <c r="J395" s="394" t="s">
        <v>82</v>
      </c>
      <c r="K395" s="400">
        <v>1</v>
      </c>
      <c r="L395" s="401">
        <f>'Bhume Rate 078-79'!H40</f>
        <v>340</v>
      </c>
      <c r="M395" s="395">
        <f>K395*L395</f>
        <v>340</v>
      </c>
      <c r="N395" s="394"/>
      <c r="O395" s="396"/>
      <c r="P395" s="390"/>
    </row>
    <row r="396" spans="1:16" ht="13.5">
      <c r="A396" s="387"/>
      <c r="B396" s="371"/>
      <c r="C396" s="388" t="s">
        <v>1067</v>
      </c>
      <c r="D396" s="389" t="s">
        <v>79</v>
      </c>
      <c r="E396" s="390" t="s">
        <v>67</v>
      </c>
      <c r="F396" s="391">
        <v>0.5</v>
      </c>
      <c r="G396" s="392">
        <f>I6</f>
        <v>1000</v>
      </c>
      <c r="H396" s="393">
        <f>F396*G396</f>
        <v>500</v>
      </c>
      <c r="I396" s="394" t="s">
        <v>1069</v>
      </c>
      <c r="J396" s="394" t="s">
        <v>79</v>
      </c>
      <c r="K396" s="400">
        <v>1.1000000000000001</v>
      </c>
      <c r="L396" s="401">
        <f>L8</f>
        <v>1550</v>
      </c>
      <c r="M396" s="395">
        <f>K396*L396</f>
        <v>1705.0000000000002</v>
      </c>
      <c r="N396" s="394"/>
      <c r="O396" s="396"/>
      <c r="P396" s="390"/>
    </row>
    <row r="397" spans="1:16" ht="13.5">
      <c r="A397" s="387"/>
      <c r="B397" s="371"/>
      <c r="C397" s="390"/>
      <c r="D397" s="390"/>
      <c r="E397" s="390" t="s">
        <v>68</v>
      </c>
      <c r="F397" s="391">
        <v>1.5</v>
      </c>
      <c r="G397" s="392">
        <f>O6</f>
        <v>640</v>
      </c>
      <c r="H397" s="393">
        <f>F397*G397</f>
        <v>960</v>
      </c>
      <c r="I397" s="394" t="s">
        <v>1070</v>
      </c>
      <c r="J397" s="394" t="s">
        <v>85</v>
      </c>
      <c r="K397" s="400">
        <v>0.5</v>
      </c>
      <c r="L397" s="401">
        <f>'Bhume Rate 078-79'!H47</f>
        <v>80</v>
      </c>
      <c r="M397" s="395">
        <f>K397*L397</f>
        <v>40</v>
      </c>
      <c r="N397" s="394"/>
      <c r="O397" s="396"/>
      <c r="P397" s="390"/>
    </row>
    <row r="398" spans="1:16" ht="13.5">
      <c r="A398" s="387"/>
      <c r="B398" s="371"/>
      <c r="C398" s="388" t="s">
        <v>1068</v>
      </c>
      <c r="D398" s="389" t="s">
        <v>993</v>
      </c>
      <c r="E398" s="390" t="s">
        <v>68</v>
      </c>
      <c r="F398" s="391">
        <v>0.25</v>
      </c>
      <c r="G398" s="392">
        <f>O6</f>
        <v>640</v>
      </c>
      <c r="H398" s="393">
        <f>F398*G398</f>
        <v>160</v>
      </c>
      <c r="I398" s="394"/>
      <c r="J398" s="394"/>
      <c r="K398" s="400"/>
      <c r="L398" s="401"/>
      <c r="M398" s="395"/>
      <c r="N398" s="394"/>
      <c r="O398" s="396"/>
      <c r="P398" s="390"/>
    </row>
    <row r="399" spans="1:16" ht="13.5">
      <c r="A399" s="387"/>
      <c r="B399" s="371"/>
      <c r="C399" s="388"/>
      <c r="D399" s="389"/>
      <c r="E399" s="390"/>
      <c r="F399" s="391"/>
      <c r="G399" s="392"/>
      <c r="H399" s="393">
        <f>SUM(H395:H398)</f>
        <v>2324</v>
      </c>
      <c r="I399" s="394"/>
      <c r="J399" s="394"/>
      <c r="K399" s="400"/>
      <c r="L399" s="401"/>
      <c r="M399" s="395">
        <f>SUM(M395:M398)</f>
        <v>2085</v>
      </c>
      <c r="N399" s="394"/>
      <c r="O399" s="396">
        <f>N399+M399+H399</f>
        <v>4409</v>
      </c>
      <c r="P399" s="390"/>
    </row>
    <row r="400" spans="1:16" ht="13.5">
      <c r="A400" s="387"/>
      <c r="B400" s="371" t="s">
        <v>996</v>
      </c>
      <c r="C400" s="388" t="s">
        <v>1072</v>
      </c>
      <c r="D400" s="389" t="s">
        <v>79</v>
      </c>
      <c r="E400" s="390"/>
      <c r="F400" s="391"/>
      <c r="G400" s="392"/>
      <c r="H400" s="393"/>
      <c r="I400" s="394"/>
      <c r="J400" s="394"/>
      <c r="K400" s="400"/>
      <c r="L400" s="401"/>
      <c r="M400" s="395"/>
      <c r="N400" s="394"/>
      <c r="O400" s="396"/>
      <c r="P400" s="390"/>
    </row>
    <row r="401" spans="1:16" ht="13.5">
      <c r="A401" s="387"/>
      <c r="B401" s="371"/>
      <c r="C401" s="388" t="s">
        <v>1065</v>
      </c>
      <c r="D401" s="389" t="s">
        <v>1066</v>
      </c>
      <c r="E401" s="390" t="s">
        <v>68</v>
      </c>
      <c r="F401" s="391">
        <v>1.1000000000000001</v>
      </c>
      <c r="G401" s="392">
        <f>O6</f>
        <v>640</v>
      </c>
      <c r="H401" s="393">
        <f>F401*G401</f>
        <v>704</v>
      </c>
      <c r="I401" s="394" t="s">
        <v>87</v>
      </c>
      <c r="J401" s="394" t="s">
        <v>82</v>
      </c>
      <c r="K401" s="400">
        <v>1</v>
      </c>
      <c r="L401" s="401">
        <f>'Bhume Rate 078-79'!H40</f>
        <v>340</v>
      </c>
      <c r="M401" s="395">
        <f>L401*K401</f>
        <v>340</v>
      </c>
      <c r="N401" s="394"/>
      <c r="O401" s="396"/>
      <c r="P401" s="390"/>
    </row>
    <row r="402" spans="1:16" ht="13.5">
      <c r="A402" s="387"/>
      <c r="B402" s="371"/>
      <c r="C402" s="388" t="s">
        <v>1073</v>
      </c>
      <c r="D402" s="389" t="s">
        <v>1074</v>
      </c>
      <c r="E402" s="390" t="s">
        <v>68</v>
      </c>
      <c r="F402" s="391">
        <v>0.96</v>
      </c>
      <c r="G402" s="392">
        <f>O6</f>
        <v>640</v>
      </c>
      <c r="H402" s="393">
        <f>F402*G402</f>
        <v>614.4</v>
      </c>
      <c r="I402" s="394" t="s">
        <v>161</v>
      </c>
      <c r="J402" s="394" t="s">
        <v>85</v>
      </c>
      <c r="K402" s="400">
        <v>148</v>
      </c>
      <c r="L402" s="401">
        <f>I7/50</f>
        <v>21.7</v>
      </c>
      <c r="M402" s="395">
        <f>L402*K402</f>
        <v>3211.6</v>
      </c>
      <c r="N402" s="394"/>
      <c r="O402" s="396"/>
      <c r="P402" s="390"/>
    </row>
    <row r="403" spans="1:16" ht="13.5">
      <c r="A403" s="387"/>
      <c r="B403" s="371"/>
      <c r="C403" s="388" t="s">
        <v>1076</v>
      </c>
      <c r="D403" s="389" t="s">
        <v>1075</v>
      </c>
      <c r="E403" s="390" t="s">
        <v>67</v>
      </c>
      <c r="F403" s="391">
        <v>1.5</v>
      </c>
      <c r="G403" s="392">
        <f>I6</f>
        <v>1000</v>
      </c>
      <c r="H403" s="393">
        <f>F403*G403</f>
        <v>1500</v>
      </c>
      <c r="I403" s="394" t="s">
        <v>1069</v>
      </c>
      <c r="J403" s="394" t="s">
        <v>79</v>
      </c>
      <c r="K403" s="400">
        <v>1.1000000000000001</v>
      </c>
      <c r="L403" s="401">
        <f>L8</f>
        <v>1550</v>
      </c>
      <c r="M403" s="395">
        <f>L403*K403</f>
        <v>1705.0000000000002</v>
      </c>
      <c r="N403" s="394"/>
      <c r="O403" s="396"/>
      <c r="P403" s="390"/>
    </row>
    <row r="404" spans="1:16" ht="13.5">
      <c r="A404" s="387"/>
      <c r="B404" s="371"/>
      <c r="C404" s="390"/>
      <c r="D404" s="390"/>
      <c r="E404" s="390" t="s">
        <v>68</v>
      </c>
      <c r="F404" s="391">
        <v>2</v>
      </c>
      <c r="G404" s="392">
        <f>O6</f>
        <v>640</v>
      </c>
      <c r="H404" s="393">
        <f>F404*G404</f>
        <v>1280</v>
      </c>
      <c r="I404" s="394" t="s">
        <v>1070</v>
      </c>
      <c r="J404" s="394" t="s">
        <v>85</v>
      </c>
      <c r="K404" s="400">
        <v>0.5</v>
      </c>
      <c r="L404" s="401">
        <f>'Bhume Rate 078-79'!H47</f>
        <v>80</v>
      </c>
      <c r="M404" s="395">
        <f>L404*K404</f>
        <v>40</v>
      </c>
      <c r="N404" s="394"/>
      <c r="O404" s="396"/>
      <c r="P404" s="390"/>
    </row>
    <row r="405" spans="1:16" ht="13.5">
      <c r="A405" s="387"/>
      <c r="B405" s="371"/>
      <c r="C405" s="388" t="s">
        <v>1068</v>
      </c>
      <c r="D405" s="389" t="s">
        <v>993</v>
      </c>
      <c r="E405" s="390" t="s">
        <v>68</v>
      </c>
      <c r="F405" s="391">
        <v>0.25</v>
      </c>
      <c r="G405" s="392">
        <f>O6</f>
        <v>640</v>
      </c>
      <c r="H405" s="393">
        <f>F405*G405</f>
        <v>160</v>
      </c>
      <c r="I405" s="394" t="s">
        <v>160</v>
      </c>
      <c r="J405" s="394" t="s">
        <v>79</v>
      </c>
      <c r="K405" s="400">
        <v>0.44</v>
      </c>
      <c r="L405" s="401">
        <f>L7</f>
        <v>3250</v>
      </c>
      <c r="M405" s="395">
        <f>L405*K405</f>
        <v>1430</v>
      </c>
      <c r="N405" s="394"/>
      <c r="O405" s="396"/>
      <c r="P405" s="390"/>
    </row>
    <row r="406" spans="1:16" ht="13.5">
      <c r="A406" s="387"/>
      <c r="B406" s="371"/>
      <c r="C406" s="388"/>
      <c r="D406" s="389"/>
      <c r="E406" s="390"/>
      <c r="F406" s="391"/>
      <c r="G406" s="392"/>
      <c r="H406" s="393">
        <f>SUM(H401:H405)</f>
        <v>4258.3999999999996</v>
      </c>
      <c r="I406" s="394"/>
      <c r="J406" s="394"/>
      <c r="K406" s="400"/>
      <c r="L406" s="401"/>
      <c r="M406" s="395">
        <f>SUM(M401:M405)</f>
        <v>6726.6</v>
      </c>
      <c r="N406" s="394"/>
      <c r="O406" s="396">
        <f>M406+H406</f>
        <v>10985</v>
      </c>
      <c r="P406" s="390"/>
    </row>
    <row r="407" spans="1:16" ht="13.5">
      <c r="A407" s="387"/>
      <c r="B407" s="408" t="s">
        <v>996</v>
      </c>
      <c r="C407" s="388" t="s">
        <v>1072</v>
      </c>
      <c r="D407" s="389" t="s">
        <v>79</v>
      </c>
      <c r="E407" s="390"/>
      <c r="F407" s="391"/>
      <c r="G407" s="392"/>
      <c r="H407" s="393"/>
      <c r="I407" s="394"/>
      <c r="J407" s="394"/>
      <c r="K407" s="400"/>
      <c r="L407" s="401"/>
      <c r="M407" s="395"/>
      <c r="N407" s="394"/>
      <c r="O407" s="396"/>
      <c r="P407" s="390"/>
    </row>
    <row r="408" spans="1:16" ht="13.5">
      <c r="A408" s="387"/>
      <c r="B408" s="371"/>
      <c r="C408" s="388" t="s">
        <v>1065</v>
      </c>
      <c r="D408" s="389" t="s">
        <v>1066</v>
      </c>
      <c r="E408" s="390" t="s">
        <v>68</v>
      </c>
      <c r="F408" s="391">
        <v>1.1000000000000001</v>
      </c>
      <c r="G408" s="392">
        <f>O6</f>
        <v>640</v>
      </c>
      <c r="H408" s="393">
        <f>F408*G408</f>
        <v>704</v>
      </c>
      <c r="I408" s="394" t="s">
        <v>87</v>
      </c>
      <c r="J408" s="394" t="s">
        <v>82</v>
      </c>
      <c r="K408" s="400">
        <v>1</v>
      </c>
      <c r="L408" s="401">
        <f>'Bhume Rate 078-79'!H40</f>
        <v>340</v>
      </c>
      <c r="M408" s="395">
        <f>L408*K408</f>
        <v>340</v>
      </c>
      <c r="N408" s="394"/>
      <c r="O408" s="396"/>
      <c r="P408" s="390"/>
    </row>
    <row r="409" spans="1:16" ht="13.5">
      <c r="A409" s="387"/>
      <c r="B409" s="371"/>
      <c r="C409" s="388" t="s">
        <v>1073</v>
      </c>
      <c r="D409" s="389" t="s">
        <v>1074</v>
      </c>
      <c r="E409" s="390" t="s">
        <v>68</v>
      </c>
      <c r="F409" s="391">
        <v>0.96</v>
      </c>
      <c r="G409" s="392">
        <f>O6</f>
        <v>640</v>
      </c>
      <c r="H409" s="393">
        <f>F409*G409</f>
        <v>614.4</v>
      </c>
      <c r="I409" s="394" t="s">
        <v>161</v>
      </c>
      <c r="J409" s="394" t="s">
        <v>85</v>
      </c>
      <c r="K409" s="400">
        <v>148</v>
      </c>
      <c r="L409" s="401">
        <f>I7/50</f>
        <v>21.7</v>
      </c>
      <c r="M409" s="395">
        <f>L409*K409</f>
        <v>3211.6</v>
      </c>
      <c r="N409" s="394"/>
      <c r="O409" s="396"/>
      <c r="P409" s="390"/>
    </row>
    <row r="410" spans="1:16" ht="13.5">
      <c r="A410" s="387"/>
      <c r="B410" s="371"/>
      <c r="C410" s="388" t="s">
        <v>1076</v>
      </c>
      <c r="D410" s="389" t="s">
        <v>1075</v>
      </c>
      <c r="E410" s="390" t="s">
        <v>67</v>
      </c>
      <c r="F410" s="391">
        <v>1.5</v>
      </c>
      <c r="G410" s="392">
        <f>I6</f>
        <v>1000</v>
      </c>
      <c r="H410" s="393">
        <f>F410*G410</f>
        <v>1500</v>
      </c>
      <c r="I410" s="394" t="s">
        <v>1069</v>
      </c>
      <c r="J410" s="394" t="s">
        <v>79</v>
      </c>
      <c r="K410" s="400">
        <v>1.1000000000000001</v>
      </c>
      <c r="L410" s="401">
        <f>L8</f>
        <v>1550</v>
      </c>
      <c r="M410" s="395">
        <f>L410*K410</f>
        <v>1705.0000000000002</v>
      </c>
      <c r="N410" s="394"/>
      <c r="O410" s="396"/>
      <c r="P410" s="390"/>
    </row>
    <row r="411" spans="1:16" ht="13.5">
      <c r="A411" s="387"/>
      <c r="B411" s="371"/>
      <c r="C411" s="390"/>
      <c r="D411" s="390"/>
      <c r="E411" s="390" t="s">
        <v>68</v>
      </c>
      <c r="F411" s="391">
        <v>2</v>
      </c>
      <c r="G411" s="392">
        <f>O6</f>
        <v>640</v>
      </c>
      <c r="H411" s="393">
        <f>F411*G411</f>
        <v>1280</v>
      </c>
      <c r="I411" s="394" t="s">
        <v>1070</v>
      </c>
      <c r="J411" s="394" t="s">
        <v>85</v>
      </c>
      <c r="K411" s="400">
        <v>0.5</v>
      </c>
      <c r="L411" s="401">
        <f>'Bhume Rate 078-79'!H47</f>
        <v>80</v>
      </c>
      <c r="M411" s="395">
        <f>L411*K411</f>
        <v>40</v>
      </c>
      <c r="N411" s="394"/>
      <c r="O411" s="396"/>
      <c r="P411" s="390"/>
    </row>
    <row r="412" spans="1:16" ht="13.5">
      <c r="A412" s="387"/>
      <c r="B412" s="371"/>
      <c r="C412" s="388" t="s">
        <v>1068</v>
      </c>
      <c r="D412" s="389" t="s">
        <v>993</v>
      </c>
      <c r="E412" s="390" t="s">
        <v>68</v>
      </c>
      <c r="F412" s="391">
        <v>0.25</v>
      </c>
      <c r="G412" s="392">
        <f>O6</f>
        <v>640</v>
      </c>
      <c r="H412" s="393">
        <f>F412*G412</f>
        <v>160</v>
      </c>
      <c r="I412" s="394" t="s">
        <v>160</v>
      </c>
      <c r="J412" s="394" t="s">
        <v>79</v>
      </c>
      <c r="K412" s="400">
        <v>0.44</v>
      </c>
      <c r="L412" s="401">
        <f>L7</f>
        <v>3250</v>
      </c>
      <c r="M412" s="395">
        <f>L412*K412</f>
        <v>1430</v>
      </c>
      <c r="N412" s="394"/>
      <c r="O412" s="396"/>
      <c r="P412" s="390"/>
    </row>
    <row r="413" spans="1:16" ht="13.5">
      <c r="A413" s="387"/>
      <c r="B413" s="371"/>
      <c r="C413" s="388"/>
      <c r="D413" s="389"/>
      <c r="E413" s="390"/>
      <c r="F413" s="391"/>
      <c r="G413" s="392"/>
      <c r="H413" s="393">
        <f>SUM(H408:H412)</f>
        <v>4258.3999999999996</v>
      </c>
      <c r="I413" s="394"/>
      <c r="J413" s="394"/>
      <c r="K413" s="400"/>
      <c r="L413" s="401"/>
      <c r="M413" s="395">
        <f>SUM(M408:M412)</f>
        <v>6726.6</v>
      </c>
      <c r="N413" s="394"/>
      <c r="O413" s="396">
        <f>M413+H413</f>
        <v>10985</v>
      </c>
      <c r="P413" s="390"/>
    </row>
    <row r="414" spans="1:16" ht="13.5">
      <c r="A414" s="387"/>
      <c r="B414" s="371" t="s">
        <v>1001</v>
      </c>
      <c r="C414" s="388" t="s">
        <v>1078</v>
      </c>
      <c r="D414" s="389" t="s">
        <v>79</v>
      </c>
      <c r="E414" s="390"/>
      <c r="F414" s="391"/>
      <c r="G414" s="392"/>
      <c r="H414" s="393"/>
      <c r="I414" s="394"/>
      <c r="J414" s="394"/>
      <c r="K414" s="400"/>
      <c r="L414" s="401"/>
      <c r="M414" s="395"/>
      <c r="N414" s="394"/>
      <c r="O414" s="396"/>
      <c r="P414" s="390"/>
    </row>
    <row r="415" spans="1:16" ht="13.5">
      <c r="A415" s="387"/>
      <c r="B415" s="371"/>
      <c r="C415" s="388" t="s">
        <v>1065</v>
      </c>
      <c r="D415" s="389" t="s">
        <v>1066</v>
      </c>
      <c r="E415" s="390" t="s">
        <v>68</v>
      </c>
      <c r="F415" s="391">
        <v>1.1000000000000001</v>
      </c>
      <c r="G415" s="392">
        <f>O6</f>
        <v>640</v>
      </c>
      <c r="H415" s="393">
        <f>F415*G415</f>
        <v>704</v>
      </c>
      <c r="I415" s="394" t="s">
        <v>87</v>
      </c>
      <c r="J415" s="394" t="s">
        <v>82</v>
      </c>
      <c r="K415" s="400">
        <v>1</v>
      </c>
      <c r="L415" s="401">
        <f>'Bhume Rate 078-79'!H40</f>
        <v>340</v>
      </c>
      <c r="M415" s="395">
        <f>L415*K415</f>
        <v>340</v>
      </c>
      <c r="N415" s="394"/>
      <c r="O415" s="396"/>
      <c r="P415" s="390"/>
    </row>
    <row r="416" spans="1:16" ht="13.5">
      <c r="A416" s="387"/>
      <c r="B416" s="371"/>
      <c r="C416" s="388" t="s">
        <v>1073</v>
      </c>
      <c r="D416" s="389" t="s">
        <v>1074</v>
      </c>
      <c r="E416" s="390" t="s">
        <v>68</v>
      </c>
      <c r="F416" s="391">
        <v>0.99</v>
      </c>
      <c r="G416" s="392">
        <f>O6</f>
        <v>640</v>
      </c>
      <c r="H416" s="393">
        <f>F416*G416</f>
        <v>633.6</v>
      </c>
      <c r="I416" s="394" t="s">
        <v>161</v>
      </c>
      <c r="J416" s="394" t="s">
        <v>85</v>
      </c>
      <c r="K416" s="400">
        <v>116</v>
      </c>
      <c r="L416" s="401">
        <f>I7/50</f>
        <v>21.7</v>
      </c>
      <c r="M416" s="395">
        <f>L416*K416</f>
        <v>2517.1999999999998</v>
      </c>
      <c r="N416" s="394"/>
      <c r="O416" s="396"/>
      <c r="P416" s="390"/>
    </row>
    <row r="417" spans="1:16" ht="13.5">
      <c r="A417" s="387"/>
      <c r="B417" s="371"/>
      <c r="C417" s="388" t="s">
        <v>1076</v>
      </c>
      <c r="D417" s="389" t="s">
        <v>1075</v>
      </c>
      <c r="E417" s="390" t="s">
        <v>67</v>
      </c>
      <c r="F417" s="391">
        <v>1.5</v>
      </c>
      <c r="G417" s="392">
        <f>I6</f>
        <v>1000</v>
      </c>
      <c r="H417" s="393">
        <f>F417*G417</f>
        <v>1500</v>
      </c>
      <c r="I417" s="394" t="s">
        <v>1069</v>
      </c>
      <c r="J417" s="394" t="s">
        <v>79</v>
      </c>
      <c r="K417" s="400">
        <v>1.1000000000000001</v>
      </c>
      <c r="L417" s="401">
        <f>L8</f>
        <v>1550</v>
      </c>
      <c r="M417" s="395">
        <f>L417*K417</f>
        <v>1705.0000000000002</v>
      </c>
      <c r="N417" s="394"/>
      <c r="O417" s="396"/>
      <c r="P417" s="390"/>
    </row>
    <row r="418" spans="1:16" ht="13.5">
      <c r="A418" s="387"/>
      <c r="B418" s="371"/>
      <c r="C418" s="390"/>
      <c r="D418" s="390"/>
      <c r="E418" s="390" t="s">
        <v>68</v>
      </c>
      <c r="F418" s="391">
        <v>2</v>
      </c>
      <c r="G418" s="392">
        <f>O6</f>
        <v>640</v>
      </c>
      <c r="H418" s="393">
        <f>F418*G418</f>
        <v>1280</v>
      </c>
      <c r="I418" s="394" t="s">
        <v>1070</v>
      </c>
      <c r="J418" s="394" t="s">
        <v>85</v>
      </c>
      <c r="K418" s="400">
        <v>0.5</v>
      </c>
      <c r="L418" s="401">
        <f>'Bhume Rate 078-79'!H47</f>
        <v>80</v>
      </c>
      <c r="M418" s="395">
        <f>L418*K418</f>
        <v>40</v>
      </c>
      <c r="N418" s="394"/>
      <c r="O418" s="396"/>
      <c r="P418" s="390"/>
    </row>
    <row r="419" spans="1:16" ht="13.5">
      <c r="A419" s="387"/>
      <c r="B419" s="371"/>
      <c r="C419" s="388" t="s">
        <v>1068</v>
      </c>
      <c r="D419" s="389" t="s">
        <v>993</v>
      </c>
      <c r="E419" s="390" t="s">
        <v>68</v>
      </c>
      <c r="F419" s="391">
        <v>0.25</v>
      </c>
      <c r="G419" s="392">
        <f>O6</f>
        <v>640</v>
      </c>
      <c r="H419" s="393">
        <f>F419*G419</f>
        <v>160</v>
      </c>
      <c r="I419" s="394" t="s">
        <v>160</v>
      </c>
      <c r="J419" s="394" t="s">
        <v>79</v>
      </c>
      <c r="K419" s="400">
        <v>0.47</v>
      </c>
      <c r="L419" s="401">
        <f>L7</f>
        <v>3250</v>
      </c>
      <c r="M419" s="395">
        <f>L419*K419</f>
        <v>1527.5</v>
      </c>
      <c r="N419" s="394"/>
      <c r="O419" s="396"/>
      <c r="P419" s="390"/>
    </row>
    <row r="420" spans="1:16" ht="13.5">
      <c r="A420" s="387"/>
      <c r="B420" s="371"/>
      <c r="C420" s="388"/>
      <c r="D420" s="389"/>
      <c r="E420" s="390"/>
      <c r="F420" s="391"/>
      <c r="G420" s="392"/>
      <c r="H420" s="393">
        <f>SUM(H415:H419)</f>
        <v>4277.6000000000004</v>
      </c>
      <c r="I420" s="394"/>
      <c r="J420" s="394"/>
      <c r="K420" s="400"/>
      <c r="L420" s="401"/>
      <c r="M420" s="395">
        <f>SUM(M415:M419)</f>
        <v>6129.7</v>
      </c>
      <c r="N420" s="394"/>
      <c r="O420" s="396">
        <f>M420+H420</f>
        <v>10407.299999999999</v>
      </c>
      <c r="P420" s="390"/>
    </row>
    <row r="421" spans="1:16" ht="13.5">
      <c r="A421" s="387"/>
      <c r="B421" s="408" t="s">
        <v>1001</v>
      </c>
      <c r="C421" s="388" t="s">
        <v>1078</v>
      </c>
      <c r="D421" s="389" t="s">
        <v>79</v>
      </c>
      <c r="E421" s="390"/>
      <c r="F421" s="391"/>
      <c r="G421" s="392"/>
      <c r="H421" s="393"/>
      <c r="I421" s="394"/>
      <c r="J421" s="394"/>
      <c r="K421" s="400"/>
      <c r="L421" s="401"/>
      <c r="M421" s="395"/>
      <c r="N421" s="394"/>
      <c r="O421" s="396"/>
      <c r="P421" s="390"/>
    </row>
    <row r="422" spans="1:16" ht="13.5">
      <c r="A422" s="387"/>
      <c r="B422" s="371"/>
      <c r="C422" s="388" t="s">
        <v>1065</v>
      </c>
      <c r="D422" s="389" t="s">
        <v>1066</v>
      </c>
      <c r="E422" s="390" t="s">
        <v>68</v>
      </c>
      <c r="F422" s="391">
        <v>1.1000000000000001</v>
      </c>
      <c r="G422" s="392">
        <f>O6</f>
        <v>640</v>
      </c>
      <c r="H422" s="393">
        <f>F422*G422</f>
        <v>704</v>
      </c>
      <c r="I422" s="394" t="s">
        <v>87</v>
      </c>
      <c r="J422" s="394" t="s">
        <v>82</v>
      </c>
      <c r="K422" s="400">
        <v>1</v>
      </c>
      <c r="L422" s="401">
        <f>'Bhume Rate 078-79'!H40</f>
        <v>340</v>
      </c>
      <c r="M422" s="395">
        <f>L422*K422</f>
        <v>340</v>
      </c>
      <c r="N422" s="394"/>
      <c r="O422" s="396"/>
      <c r="P422" s="390"/>
    </row>
    <row r="423" spans="1:16" ht="13.5">
      <c r="A423" s="387"/>
      <c r="B423" s="371"/>
      <c r="C423" s="388" t="s">
        <v>1073</v>
      </c>
      <c r="D423" s="389" t="s">
        <v>1074</v>
      </c>
      <c r="E423" s="390" t="s">
        <v>68</v>
      </c>
      <c r="F423" s="391">
        <v>0.99</v>
      </c>
      <c r="G423" s="392">
        <f>O6</f>
        <v>640</v>
      </c>
      <c r="H423" s="393">
        <f>F423*G423</f>
        <v>633.6</v>
      </c>
      <c r="I423" s="394" t="s">
        <v>161</v>
      </c>
      <c r="J423" s="394" t="s">
        <v>85</v>
      </c>
      <c r="K423" s="400">
        <v>116</v>
      </c>
      <c r="L423" s="401">
        <f>I7/50</f>
        <v>21.7</v>
      </c>
      <c r="M423" s="395">
        <f>L423*K423</f>
        <v>2517.1999999999998</v>
      </c>
      <c r="N423" s="394"/>
      <c r="O423" s="396"/>
      <c r="P423" s="390"/>
    </row>
    <row r="424" spans="1:16" ht="13.5">
      <c r="A424" s="387"/>
      <c r="B424" s="371"/>
      <c r="C424" s="388" t="s">
        <v>1076</v>
      </c>
      <c r="D424" s="389" t="s">
        <v>1075</v>
      </c>
      <c r="E424" s="390" t="s">
        <v>67</v>
      </c>
      <c r="F424" s="391">
        <v>1.5</v>
      </c>
      <c r="G424" s="392">
        <f>I6</f>
        <v>1000</v>
      </c>
      <c r="H424" s="393">
        <f>F424*G424</f>
        <v>1500</v>
      </c>
      <c r="I424" s="394" t="s">
        <v>1069</v>
      </c>
      <c r="J424" s="394" t="s">
        <v>79</v>
      </c>
      <c r="K424" s="400">
        <v>1.1000000000000001</v>
      </c>
      <c r="L424" s="401">
        <f>L8</f>
        <v>1550</v>
      </c>
      <c r="M424" s="395">
        <f>L424*K424</f>
        <v>1705.0000000000002</v>
      </c>
      <c r="N424" s="394"/>
      <c r="O424" s="396"/>
      <c r="P424" s="390"/>
    </row>
    <row r="425" spans="1:16" ht="13.5">
      <c r="A425" s="387"/>
      <c r="B425" s="371"/>
      <c r="C425" s="390"/>
      <c r="D425" s="390"/>
      <c r="E425" s="390" t="s">
        <v>68</v>
      </c>
      <c r="F425" s="391">
        <v>2</v>
      </c>
      <c r="G425" s="392">
        <f>O6</f>
        <v>640</v>
      </c>
      <c r="H425" s="393">
        <f>F425*G425</f>
        <v>1280</v>
      </c>
      <c r="I425" s="394" t="s">
        <v>1070</v>
      </c>
      <c r="J425" s="394" t="s">
        <v>85</v>
      </c>
      <c r="K425" s="400">
        <v>0.5</v>
      </c>
      <c r="L425" s="401">
        <f>'Bhume Rate 078-79'!H47</f>
        <v>80</v>
      </c>
      <c r="M425" s="395">
        <f>L425*K425</f>
        <v>40</v>
      </c>
      <c r="N425" s="394"/>
      <c r="O425" s="396"/>
      <c r="P425" s="390"/>
    </row>
    <row r="426" spans="1:16" ht="13.5">
      <c r="A426" s="387"/>
      <c r="B426" s="371"/>
      <c r="C426" s="388" t="s">
        <v>1068</v>
      </c>
      <c r="D426" s="389" t="s">
        <v>993</v>
      </c>
      <c r="E426" s="390" t="s">
        <v>68</v>
      </c>
      <c r="F426" s="391">
        <v>0.25</v>
      </c>
      <c r="G426" s="392">
        <f>O6</f>
        <v>640</v>
      </c>
      <c r="H426" s="393">
        <f>F426*G426</f>
        <v>160</v>
      </c>
      <c r="I426" s="394" t="s">
        <v>160</v>
      </c>
      <c r="J426" s="394" t="s">
        <v>79</v>
      </c>
      <c r="K426" s="400">
        <v>0.47</v>
      </c>
      <c r="L426" s="401">
        <f>I8</f>
        <v>7300</v>
      </c>
      <c r="M426" s="395">
        <f>L426*K426</f>
        <v>3431</v>
      </c>
      <c r="N426" s="394"/>
      <c r="O426" s="396"/>
      <c r="P426" s="390"/>
    </row>
    <row r="427" spans="1:16" ht="13.5">
      <c r="A427" s="387"/>
      <c r="B427" s="371"/>
      <c r="C427" s="388"/>
      <c r="D427" s="389"/>
      <c r="E427" s="390"/>
      <c r="F427" s="391"/>
      <c r="G427" s="392"/>
      <c r="H427" s="393">
        <f>SUM(H422:H426)</f>
        <v>4277.6000000000004</v>
      </c>
      <c r="I427" s="394"/>
      <c r="J427" s="394"/>
      <c r="K427" s="400"/>
      <c r="L427" s="401"/>
      <c r="M427" s="395">
        <f>SUM(M422:M426)</f>
        <v>8033.2</v>
      </c>
      <c r="N427" s="394"/>
      <c r="O427" s="396">
        <f>M427+H427</f>
        <v>12310.8</v>
      </c>
      <c r="P427" s="390"/>
    </row>
    <row r="428" spans="1:16" ht="13.5">
      <c r="A428" s="387"/>
      <c r="B428" s="371" t="s">
        <v>1077</v>
      </c>
      <c r="C428" s="388" t="s">
        <v>1079</v>
      </c>
      <c r="D428" s="389" t="s">
        <v>79</v>
      </c>
      <c r="E428" s="390"/>
      <c r="F428" s="391"/>
      <c r="G428" s="392"/>
      <c r="H428" s="393"/>
      <c r="I428" s="394"/>
      <c r="J428" s="394"/>
      <c r="K428" s="400"/>
      <c r="L428" s="401"/>
      <c r="M428" s="395"/>
      <c r="N428" s="394"/>
      <c r="O428" s="396"/>
      <c r="P428" s="390"/>
    </row>
    <row r="429" spans="1:16" ht="13.5">
      <c r="A429" s="387"/>
      <c r="B429" s="371"/>
      <c r="C429" s="388" t="s">
        <v>1065</v>
      </c>
      <c r="D429" s="389" t="s">
        <v>1066</v>
      </c>
      <c r="E429" s="390" t="s">
        <v>68</v>
      </c>
      <c r="F429" s="391">
        <v>1.1000000000000001</v>
      </c>
      <c r="G429" s="392">
        <f>O6</f>
        <v>640</v>
      </c>
      <c r="H429" s="393">
        <f>F429*G429</f>
        <v>704</v>
      </c>
      <c r="I429" s="394" t="s">
        <v>87</v>
      </c>
      <c r="J429" s="394" t="s">
        <v>82</v>
      </c>
      <c r="K429" s="400">
        <v>1</v>
      </c>
      <c r="L429" s="401">
        <f>'Bhume Rate 078-79'!H40</f>
        <v>340</v>
      </c>
      <c r="M429" s="395">
        <f>L429*K429</f>
        <v>340</v>
      </c>
      <c r="N429" s="394"/>
      <c r="O429" s="396"/>
      <c r="P429" s="390"/>
    </row>
    <row r="430" spans="1:16" ht="13.5">
      <c r="A430" s="387"/>
      <c r="B430" s="371"/>
      <c r="C430" s="388" t="s">
        <v>1073</v>
      </c>
      <c r="D430" s="389" t="s">
        <v>1074</v>
      </c>
      <c r="E430" s="390" t="s">
        <v>68</v>
      </c>
      <c r="F430" s="391">
        <v>1.04</v>
      </c>
      <c r="G430" s="392">
        <f>O6</f>
        <v>640</v>
      </c>
      <c r="H430" s="393">
        <f>F430*G430</f>
        <v>665.6</v>
      </c>
      <c r="I430" s="394" t="s">
        <v>161</v>
      </c>
      <c r="J430" s="394" t="s">
        <v>85</v>
      </c>
      <c r="K430" s="400">
        <v>92</v>
      </c>
      <c r="L430" s="401">
        <f>I7/50</f>
        <v>21.7</v>
      </c>
      <c r="M430" s="395">
        <f>L430*K430</f>
        <v>1996.3999999999999</v>
      </c>
      <c r="N430" s="394"/>
      <c r="O430" s="396"/>
      <c r="P430" s="390"/>
    </row>
    <row r="431" spans="1:16" ht="13.5">
      <c r="A431" s="387"/>
      <c r="B431" s="371"/>
      <c r="C431" s="388" t="s">
        <v>1076</v>
      </c>
      <c r="D431" s="389" t="s">
        <v>1075</v>
      </c>
      <c r="E431" s="390" t="s">
        <v>67</v>
      </c>
      <c r="F431" s="391">
        <v>1.5</v>
      </c>
      <c r="G431" s="392">
        <f>I6</f>
        <v>1000</v>
      </c>
      <c r="H431" s="393">
        <f>F431*G431</f>
        <v>1500</v>
      </c>
      <c r="I431" s="394" t="s">
        <v>1069</v>
      </c>
      <c r="J431" s="394" t="s">
        <v>79</v>
      </c>
      <c r="K431" s="400">
        <v>1.1000000000000001</v>
      </c>
      <c r="L431" s="401">
        <f>L8</f>
        <v>1550</v>
      </c>
      <c r="M431" s="395">
        <f>L431*K431</f>
        <v>1705.0000000000002</v>
      </c>
      <c r="N431" s="394"/>
      <c r="O431" s="396"/>
      <c r="P431" s="390"/>
    </row>
    <row r="432" spans="1:16" ht="13.5">
      <c r="A432" s="387"/>
      <c r="B432" s="371"/>
      <c r="C432" s="390"/>
      <c r="D432" s="390"/>
      <c r="E432" s="390" t="s">
        <v>68</v>
      </c>
      <c r="F432" s="391">
        <v>2</v>
      </c>
      <c r="G432" s="392">
        <f>O6</f>
        <v>640</v>
      </c>
      <c r="H432" s="393">
        <f>F432*G432</f>
        <v>1280</v>
      </c>
      <c r="I432" s="394" t="s">
        <v>1070</v>
      </c>
      <c r="J432" s="394" t="s">
        <v>85</v>
      </c>
      <c r="K432" s="400">
        <v>0.5</v>
      </c>
      <c r="L432" s="401">
        <f>'Bhume Rate 078-79'!H47</f>
        <v>80</v>
      </c>
      <c r="M432" s="395">
        <f>L432*K432</f>
        <v>40</v>
      </c>
      <c r="N432" s="394"/>
      <c r="O432" s="396"/>
      <c r="P432" s="390"/>
    </row>
    <row r="433" spans="1:16" ht="13.5">
      <c r="A433" s="387"/>
      <c r="B433" s="371"/>
      <c r="C433" s="388" t="s">
        <v>1068</v>
      </c>
      <c r="D433" s="389" t="s">
        <v>993</v>
      </c>
      <c r="E433" s="390" t="s">
        <v>68</v>
      </c>
      <c r="F433" s="391">
        <v>0.25</v>
      </c>
      <c r="G433" s="392">
        <f>O6</f>
        <v>640</v>
      </c>
      <c r="H433" s="393">
        <f>F433*G433</f>
        <v>160</v>
      </c>
      <c r="I433" s="394" t="s">
        <v>160</v>
      </c>
      <c r="J433" s="394" t="s">
        <v>79</v>
      </c>
      <c r="K433" s="400">
        <v>0.5</v>
      </c>
      <c r="L433" s="401">
        <f>L7</f>
        <v>3250</v>
      </c>
      <c r="M433" s="395">
        <f>L433*K433</f>
        <v>1625</v>
      </c>
      <c r="N433" s="394"/>
      <c r="O433" s="396"/>
      <c r="P433" s="390"/>
    </row>
    <row r="434" spans="1:16" ht="13.5">
      <c r="A434" s="387"/>
      <c r="B434" s="371"/>
      <c r="C434" s="388"/>
      <c r="D434" s="389"/>
      <c r="E434" s="390"/>
      <c r="F434" s="391"/>
      <c r="G434" s="392"/>
      <c r="H434" s="393">
        <f>SUM(H429:H433)</f>
        <v>4309.6000000000004</v>
      </c>
      <c r="I434" s="394"/>
      <c r="J434" s="394"/>
      <c r="K434" s="400"/>
      <c r="L434" s="401"/>
      <c r="M434" s="395">
        <f>SUM(M429:M433)</f>
        <v>5706.4</v>
      </c>
      <c r="N434" s="394"/>
      <c r="O434" s="396">
        <f>M434+H434</f>
        <v>10016</v>
      </c>
      <c r="P434" s="390"/>
    </row>
    <row r="435" spans="1:16" ht="13.5">
      <c r="A435" s="387"/>
      <c r="B435" s="408" t="s">
        <v>1077</v>
      </c>
      <c r="C435" s="388" t="s">
        <v>1079</v>
      </c>
      <c r="D435" s="389" t="s">
        <v>79</v>
      </c>
      <c r="E435" s="390"/>
      <c r="F435" s="391"/>
      <c r="G435" s="392"/>
      <c r="H435" s="393"/>
      <c r="I435" s="394"/>
      <c r="J435" s="394"/>
      <c r="K435" s="400"/>
      <c r="L435" s="401"/>
      <c r="M435" s="395"/>
      <c r="N435" s="394"/>
      <c r="O435" s="396"/>
      <c r="P435" s="390"/>
    </row>
    <row r="436" spans="1:16" ht="13.5">
      <c r="A436" s="387"/>
      <c r="B436" s="371"/>
      <c r="C436" s="388" t="s">
        <v>1065</v>
      </c>
      <c r="D436" s="389" t="s">
        <v>1066</v>
      </c>
      <c r="E436" s="390" t="s">
        <v>68</v>
      </c>
      <c r="F436" s="391">
        <v>1.1000000000000001</v>
      </c>
      <c r="G436" s="392">
        <f>O6</f>
        <v>640</v>
      </c>
      <c r="H436" s="393">
        <f>F436*G436</f>
        <v>704</v>
      </c>
      <c r="I436" s="394" t="s">
        <v>87</v>
      </c>
      <c r="J436" s="394" t="s">
        <v>82</v>
      </c>
      <c r="K436" s="400">
        <v>1</v>
      </c>
      <c r="L436" s="401">
        <f>'Bhume Rate 078-79'!H40</f>
        <v>340</v>
      </c>
      <c r="M436" s="395">
        <f>L436*K436</f>
        <v>340</v>
      </c>
      <c r="N436" s="394"/>
      <c r="O436" s="396"/>
      <c r="P436" s="390"/>
    </row>
    <row r="437" spans="1:16" ht="13.5">
      <c r="A437" s="387"/>
      <c r="B437" s="371"/>
      <c r="C437" s="388" t="s">
        <v>1073</v>
      </c>
      <c r="D437" s="389" t="s">
        <v>1074</v>
      </c>
      <c r="E437" s="390" t="s">
        <v>68</v>
      </c>
      <c r="F437" s="391">
        <v>1.04</v>
      </c>
      <c r="G437" s="392">
        <f>O6</f>
        <v>640</v>
      </c>
      <c r="H437" s="393">
        <f>F437*G437</f>
        <v>665.6</v>
      </c>
      <c r="I437" s="394" t="s">
        <v>161</v>
      </c>
      <c r="J437" s="394" t="s">
        <v>85</v>
      </c>
      <c r="K437" s="400">
        <v>92</v>
      </c>
      <c r="L437" s="401">
        <f>I7/50</f>
        <v>21.7</v>
      </c>
      <c r="M437" s="395">
        <f>L437*K437</f>
        <v>1996.3999999999999</v>
      </c>
      <c r="N437" s="394"/>
      <c r="O437" s="396"/>
      <c r="P437" s="390"/>
    </row>
    <row r="438" spans="1:16" ht="13.5">
      <c r="A438" s="387"/>
      <c r="B438" s="371"/>
      <c r="C438" s="388" t="s">
        <v>1076</v>
      </c>
      <c r="D438" s="389" t="s">
        <v>1075</v>
      </c>
      <c r="E438" s="390" t="s">
        <v>67</v>
      </c>
      <c r="F438" s="391">
        <v>1.5</v>
      </c>
      <c r="G438" s="392">
        <f>I6</f>
        <v>1000</v>
      </c>
      <c r="H438" s="393">
        <f>F438*G438</f>
        <v>1500</v>
      </c>
      <c r="I438" s="394" t="s">
        <v>1069</v>
      </c>
      <c r="J438" s="394" t="s">
        <v>79</v>
      </c>
      <c r="K438" s="400">
        <v>1.1000000000000001</v>
      </c>
      <c r="L438" s="401">
        <f>L8</f>
        <v>1550</v>
      </c>
      <c r="M438" s="395">
        <f>L438*K438</f>
        <v>1705.0000000000002</v>
      </c>
      <c r="N438" s="394"/>
      <c r="O438" s="396"/>
      <c r="P438" s="390"/>
    </row>
    <row r="439" spans="1:16" ht="13.5">
      <c r="A439" s="387"/>
      <c r="B439" s="371"/>
      <c r="C439" s="390"/>
      <c r="D439" s="390"/>
      <c r="E439" s="390" t="s">
        <v>68</v>
      </c>
      <c r="F439" s="391">
        <v>2</v>
      </c>
      <c r="G439" s="392">
        <f>O6</f>
        <v>640</v>
      </c>
      <c r="H439" s="393">
        <f>F439*G439</f>
        <v>1280</v>
      </c>
      <c r="I439" s="394" t="s">
        <v>1070</v>
      </c>
      <c r="J439" s="394" t="s">
        <v>85</v>
      </c>
      <c r="K439" s="400">
        <v>0.5</v>
      </c>
      <c r="L439" s="401">
        <f>'Bhume Rate 078-79'!H47</f>
        <v>80</v>
      </c>
      <c r="M439" s="395">
        <f>L439*K439</f>
        <v>40</v>
      </c>
      <c r="N439" s="394"/>
      <c r="O439" s="396"/>
      <c r="P439" s="390"/>
    </row>
    <row r="440" spans="1:16" ht="13.5">
      <c r="A440" s="387"/>
      <c r="B440" s="371"/>
      <c r="C440" s="388" t="s">
        <v>1068</v>
      </c>
      <c r="D440" s="389" t="s">
        <v>993</v>
      </c>
      <c r="E440" s="390" t="s">
        <v>68</v>
      </c>
      <c r="F440" s="391">
        <v>0.25</v>
      </c>
      <c r="G440" s="392">
        <f>O6</f>
        <v>640</v>
      </c>
      <c r="H440" s="393">
        <f>F440*G440</f>
        <v>160</v>
      </c>
      <c r="I440" s="394" t="s">
        <v>160</v>
      </c>
      <c r="J440" s="394" t="s">
        <v>79</v>
      </c>
      <c r="K440" s="400">
        <v>0.5</v>
      </c>
      <c r="L440" s="401">
        <f>I8</f>
        <v>7300</v>
      </c>
      <c r="M440" s="395">
        <f>L440*K440</f>
        <v>3650</v>
      </c>
      <c r="N440" s="394"/>
      <c r="O440" s="396"/>
      <c r="P440" s="390"/>
    </row>
    <row r="441" spans="1:16" ht="13.5">
      <c r="A441" s="387"/>
      <c r="B441" s="371"/>
      <c r="C441" s="388"/>
      <c r="D441" s="389"/>
      <c r="E441" s="390"/>
      <c r="F441" s="391"/>
      <c r="G441" s="392"/>
      <c r="H441" s="393">
        <f>SUM(H436:H440)</f>
        <v>4309.6000000000004</v>
      </c>
      <c r="I441" s="394"/>
      <c r="J441" s="394"/>
      <c r="K441" s="400"/>
      <c r="L441" s="401"/>
      <c r="M441" s="395">
        <f>SUM(M436:M440)</f>
        <v>7731.4</v>
      </c>
      <c r="N441" s="394"/>
      <c r="O441" s="396">
        <f>M441+H441</f>
        <v>12041</v>
      </c>
      <c r="P441" s="390"/>
    </row>
    <row r="442" spans="1:16" ht="81">
      <c r="A442" s="387">
        <v>25</v>
      </c>
      <c r="B442" s="371">
        <v>39</v>
      </c>
      <c r="C442" s="388" t="s">
        <v>1080</v>
      </c>
      <c r="D442" s="389"/>
      <c r="E442" s="390"/>
      <c r="F442" s="391"/>
      <c r="G442" s="392"/>
      <c r="H442" s="393"/>
      <c r="I442" s="394"/>
      <c r="J442" s="394"/>
      <c r="K442" s="400"/>
      <c r="L442" s="401"/>
      <c r="M442" s="395"/>
      <c r="N442" s="394"/>
      <c r="O442" s="396"/>
      <c r="P442" s="390"/>
    </row>
    <row r="443" spans="1:16" ht="13.5">
      <c r="A443" s="387"/>
      <c r="B443" s="371" t="s">
        <v>368</v>
      </c>
      <c r="C443" s="388" t="s">
        <v>1081</v>
      </c>
      <c r="D443" s="389" t="s">
        <v>1082</v>
      </c>
      <c r="E443" s="390"/>
      <c r="F443" s="391"/>
      <c r="G443" s="392"/>
      <c r="H443" s="393"/>
      <c r="I443" s="394"/>
      <c r="J443" s="394"/>
      <c r="K443" s="400"/>
      <c r="L443" s="401"/>
      <c r="M443" s="395"/>
      <c r="N443" s="394"/>
      <c r="O443" s="396"/>
      <c r="P443" s="390"/>
    </row>
    <row r="444" spans="1:16" ht="13.5">
      <c r="A444" s="387"/>
      <c r="B444" s="371"/>
      <c r="C444" s="388" t="s">
        <v>1083</v>
      </c>
      <c r="D444" s="389"/>
      <c r="E444" s="390" t="s">
        <v>67</v>
      </c>
      <c r="F444" s="391">
        <v>1.5</v>
      </c>
      <c r="G444" s="392">
        <f>I6</f>
        <v>1000</v>
      </c>
      <c r="H444" s="393">
        <f>F444*G444</f>
        <v>1500</v>
      </c>
      <c r="I444" s="394" t="s">
        <v>1084</v>
      </c>
      <c r="J444" s="394" t="s">
        <v>79</v>
      </c>
      <c r="K444" s="400">
        <v>0.75</v>
      </c>
      <c r="L444" s="401">
        <f>O9</f>
        <v>58642.2</v>
      </c>
      <c r="M444" s="395">
        <f>L444*K444</f>
        <v>43981.649999999994</v>
      </c>
      <c r="N444" s="394"/>
      <c r="O444" s="396"/>
      <c r="P444" s="390"/>
    </row>
    <row r="445" spans="1:16" ht="13.5">
      <c r="A445" s="387"/>
      <c r="B445" s="371"/>
      <c r="C445" s="388"/>
      <c r="D445" s="389"/>
      <c r="E445" s="390" t="s">
        <v>68</v>
      </c>
      <c r="F445" s="391">
        <v>2</v>
      </c>
      <c r="G445" s="392">
        <f>O6</f>
        <v>640</v>
      </c>
      <c r="H445" s="393">
        <f>F445*G445</f>
        <v>1280</v>
      </c>
      <c r="I445" s="394" t="s">
        <v>128</v>
      </c>
      <c r="J445" s="394" t="s">
        <v>85</v>
      </c>
      <c r="K445" s="400">
        <v>3.5</v>
      </c>
      <c r="L445" s="401">
        <f>O11</f>
        <v>114.94</v>
      </c>
      <c r="M445" s="395">
        <f>L445*K445</f>
        <v>402.28999999999996</v>
      </c>
      <c r="N445" s="394"/>
      <c r="O445" s="396"/>
      <c r="P445" s="390"/>
    </row>
    <row r="446" spans="1:16" ht="27">
      <c r="A446" s="387"/>
      <c r="B446" s="371"/>
      <c r="C446" s="388"/>
      <c r="D446" s="389"/>
      <c r="E446" s="390"/>
      <c r="F446" s="391"/>
      <c r="G446" s="392"/>
      <c r="H446" s="393"/>
      <c r="I446" s="402" t="s">
        <v>1085</v>
      </c>
      <c r="J446" s="394" t="s">
        <v>79</v>
      </c>
      <c r="K446" s="400">
        <v>0.5</v>
      </c>
      <c r="L446" s="401">
        <f>O9</f>
        <v>58642.2</v>
      </c>
      <c r="M446" s="395">
        <f>L446*K446</f>
        <v>29321.1</v>
      </c>
      <c r="N446" s="394"/>
      <c r="O446" s="396"/>
      <c r="P446" s="390"/>
    </row>
    <row r="447" spans="1:16" ht="13.5">
      <c r="A447" s="387"/>
      <c r="B447" s="371"/>
      <c r="C447" s="388"/>
      <c r="D447" s="389"/>
      <c r="E447" s="390"/>
      <c r="F447" s="391"/>
      <c r="G447" s="392"/>
      <c r="H447" s="393">
        <f>SUM(H444:H446)</f>
        <v>2780</v>
      </c>
      <c r="I447" s="394"/>
      <c r="J447" s="394"/>
      <c r="K447" s="400"/>
      <c r="L447" s="401"/>
      <c r="M447" s="395">
        <f>SUM(M444:M446)</f>
        <v>73705.039999999994</v>
      </c>
      <c r="N447" s="394"/>
      <c r="O447" s="396">
        <f>M447+H447</f>
        <v>76485.039999999994</v>
      </c>
      <c r="P447" s="390"/>
    </row>
    <row r="448" spans="1:16" ht="13.5">
      <c r="A448" s="387"/>
      <c r="B448" s="371" t="s">
        <v>157</v>
      </c>
      <c r="C448" s="388" t="s">
        <v>1086</v>
      </c>
      <c r="D448" s="389" t="s">
        <v>1082</v>
      </c>
      <c r="E448" s="390"/>
      <c r="F448" s="391"/>
      <c r="G448" s="392"/>
      <c r="H448" s="393"/>
      <c r="I448" s="394"/>
      <c r="J448" s="394"/>
      <c r="K448" s="400"/>
      <c r="L448" s="401"/>
      <c r="M448" s="395"/>
      <c r="N448" s="394"/>
      <c r="O448" s="396"/>
      <c r="P448" s="390"/>
    </row>
    <row r="449" spans="1:16" ht="13.5">
      <c r="A449" s="387"/>
      <c r="B449" s="371"/>
      <c r="C449" s="388"/>
      <c r="D449" s="389"/>
      <c r="E449" s="390" t="s">
        <v>67</v>
      </c>
      <c r="F449" s="391">
        <v>0.75</v>
      </c>
      <c r="G449" s="392">
        <f>I6</f>
        <v>1000</v>
      </c>
      <c r="H449" s="393">
        <f>F449*G449</f>
        <v>750</v>
      </c>
      <c r="I449" s="394" t="s">
        <v>1084</v>
      </c>
      <c r="J449" s="394" t="s">
        <v>79</v>
      </c>
      <c r="K449" s="400">
        <v>0.75</v>
      </c>
      <c r="L449" s="401">
        <f>O9</f>
        <v>58642.2</v>
      </c>
      <c r="M449" s="395">
        <f>L449*K449</f>
        <v>43981.649999999994</v>
      </c>
      <c r="N449" s="394"/>
      <c r="O449" s="396"/>
      <c r="P449" s="390"/>
    </row>
    <row r="450" spans="1:16" ht="13.5">
      <c r="A450" s="387"/>
      <c r="B450" s="371"/>
      <c r="C450" s="388"/>
      <c r="D450" s="389"/>
      <c r="E450" s="390" t="s">
        <v>68</v>
      </c>
      <c r="F450" s="391">
        <v>1.5</v>
      </c>
      <c r="G450" s="392">
        <f>O6</f>
        <v>640</v>
      </c>
      <c r="H450" s="393">
        <f>F450*G450</f>
        <v>960</v>
      </c>
      <c r="I450" s="394" t="s">
        <v>128</v>
      </c>
      <c r="J450" s="394" t="s">
        <v>85</v>
      </c>
      <c r="K450" s="400">
        <v>3.5</v>
      </c>
      <c r="L450" s="401">
        <f>O11</f>
        <v>114.94</v>
      </c>
      <c r="M450" s="395">
        <f>L450*K450</f>
        <v>402.28999999999996</v>
      </c>
      <c r="N450" s="394"/>
      <c r="O450" s="396"/>
      <c r="P450" s="390"/>
    </row>
    <row r="451" spans="1:16" ht="27">
      <c r="A451" s="387"/>
      <c r="B451" s="371"/>
      <c r="C451" s="388"/>
      <c r="D451" s="389"/>
      <c r="E451" s="390"/>
      <c r="F451" s="391"/>
      <c r="G451" s="392"/>
      <c r="H451" s="393"/>
      <c r="I451" s="402" t="s">
        <v>1085</v>
      </c>
      <c r="J451" s="394" t="s">
        <v>79</v>
      </c>
      <c r="K451" s="400">
        <v>0.25</v>
      </c>
      <c r="L451" s="401">
        <f>O9</f>
        <v>58642.2</v>
      </c>
      <c r="M451" s="395">
        <f>L451*K451</f>
        <v>14660.55</v>
      </c>
      <c r="N451" s="394"/>
      <c r="O451" s="396"/>
      <c r="P451" s="390"/>
    </row>
    <row r="452" spans="1:16" ht="13.5">
      <c r="A452" s="387"/>
      <c r="B452" s="371"/>
      <c r="C452" s="388"/>
      <c r="D452" s="389"/>
      <c r="E452" s="390"/>
      <c r="F452" s="391"/>
      <c r="G452" s="392"/>
      <c r="H452" s="393">
        <f>SUM(H449:H451)</f>
        <v>1710</v>
      </c>
      <c r="I452" s="394"/>
      <c r="J452" s="394"/>
      <c r="K452" s="400"/>
      <c r="L452" s="401"/>
      <c r="M452" s="395">
        <f>SUM(M449:M451)</f>
        <v>59044.489999999991</v>
      </c>
      <c r="N452" s="394"/>
      <c r="O452" s="396">
        <f>M452+H452</f>
        <v>60754.489999999991</v>
      </c>
      <c r="P452" s="390"/>
    </row>
    <row r="453" spans="1:16" ht="13.5">
      <c r="A453" s="387"/>
      <c r="B453" s="371" t="s">
        <v>969</v>
      </c>
      <c r="C453" s="388" t="s">
        <v>1087</v>
      </c>
      <c r="D453" s="389" t="s">
        <v>1082</v>
      </c>
      <c r="E453" s="390"/>
      <c r="F453" s="391"/>
      <c r="G453" s="392"/>
      <c r="H453" s="393"/>
      <c r="I453" s="394"/>
      <c r="J453" s="394"/>
      <c r="K453" s="400"/>
      <c r="L453" s="401"/>
      <c r="M453" s="395"/>
      <c r="N453" s="394"/>
      <c r="O453" s="396"/>
      <c r="P453" s="390"/>
    </row>
    <row r="454" spans="1:16" ht="13.5">
      <c r="A454" s="387"/>
      <c r="B454" s="371"/>
      <c r="C454" s="388"/>
      <c r="D454" s="389"/>
      <c r="E454" s="390" t="s">
        <v>67</v>
      </c>
      <c r="F454" s="391">
        <v>0.75</v>
      </c>
      <c r="G454" s="392">
        <f>I6</f>
        <v>1000</v>
      </c>
      <c r="H454" s="393">
        <f>F454*G454</f>
        <v>750</v>
      </c>
      <c r="I454" s="394" t="s">
        <v>1084</v>
      </c>
      <c r="J454" s="394" t="s">
        <v>79</v>
      </c>
      <c r="K454" s="400">
        <v>1</v>
      </c>
      <c r="L454" s="401">
        <f>O9</f>
        <v>58642.2</v>
      </c>
      <c r="M454" s="395">
        <f>L454*K454</f>
        <v>58642.2</v>
      </c>
      <c r="N454" s="394"/>
      <c r="O454" s="396"/>
      <c r="P454" s="390"/>
    </row>
    <row r="455" spans="1:16" ht="13.5">
      <c r="A455" s="387"/>
      <c r="B455" s="371"/>
      <c r="C455" s="388"/>
      <c r="D455" s="389"/>
      <c r="E455" s="390" t="s">
        <v>68</v>
      </c>
      <c r="F455" s="391">
        <v>1.5</v>
      </c>
      <c r="G455" s="392">
        <f>O6</f>
        <v>640</v>
      </c>
      <c r="H455" s="393">
        <f>F455*G455</f>
        <v>960</v>
      </c>
      <c r="I455" s="394" t="s">
        <v>128</v>
      </c>
      <c r="J455" s="394" t="s">
        <v>85</v>
      </c>
      <c r="K455" s="400">
        <v>4</v>
      </c>
      <c r="L455" s="401">
        <f>O11</f>
        <v>114.94</v>
      </c>
      <c r="M455" s="395">
        <f>L455*K455</f>
        <v>459.76</v>
      </c>
      <c r="N455" s="394"/>
      <c r="O455" s="396"/>
      <c r="P455" s="390"/>
    </row>
    <row r="456" spans="1:16" ht="27">
      <c r="A456" s="387"/>
      <c r="B456" s="371"/>
      <c r="C456" s="388"/>
      <c r="D456" s="389"/>
      <c r="E456" s="390"/>
      <c r="F456" s="391"/>
      <c r="G456" s="392"/>
      <c r="H456" s="393"/>
      <c r="I456" s="402" t="s">
        <v>1085</v>
      </c>
      <c r="J456" s="394" t="s">
        <v>79</v>
      </c>
      <c r="K456" s="400">
        <v>0.5</v>
      </c>
      <c r="L456" s="401">
        <f>O9</f>
        <v>58642.2</v>
      </c>
      <c r="M456" s="395">
        <f>L456*K456</f>
        <v>29321.1</v>
      </c>
      <c r="N456" s="394"/>
      <c r="O456" s="396"/>
      <c r="P456" s="390"/>
    </row>
    <row r="457" spans="1:16" ht="13.5">
      <c r="A457" s="387"/>
      <c r="B457" s="371"/>
      <c r="C457" s="388"/>
      <c r="D457" s="389"/>
      <c r="E457" s="390"/>
      <c r="F457" s="391"/>
      <c r="G457" s="392"/>
      <c r="H457" s="393">
        <f>SUM(H454:H456)</f>
        <v>1710</v>
      </c>
      <c r="I457" s="394"/>
      <c r="J457" s="394"/>
      <c r="K457" s="400"/>
      <c r="L457" s="401"/>
      <c r="M457" s="395">
        <f>SUM(M454:M456)</f>
        <v>88423.06</v>
      </c>
      <c r="N457" s="394"/>
      <c r="O457" s="396">
        <f>M457+H457</f>
        <v>90133.06</v>
      </c>
      <c r="P457" s="390"/>
    </row>
    <row r="458" spans="1:16" ht="13.5">
      <c r="A458" s="387"/>
      <c r="B458" s="371" t="s">
        <v>1088</v>
      </c>
      <c r="C458" s="388" t="s">
        <v>1090</v>
      </c>
      <c r="D458" s="389" t="s">
        <v>1082</v>
      </c>
      <c r="E458" s="390"/>
      <c r="F458" s="391"/>
      <c r="G458" s="392"/>
      <c r="H458" s="393"/>
      <c r="I458" s="394"/>
      <c r="J458" s="394"/>
      <c r="K458" s="400"/>
      <c r="L458" s="401"/>
      <c r="M458" s="395"/>
      <c r="N458" s="394"/>
      <c r="O458" s="396"/>
      <c r="P458" s="390"/>
    </row>
    <row r="459" spans="1:16" ht="13.5">
      <c r="A459" s="387"/>
      <c r="B459" s="371"/>
      <c r="C459" s="388"/>
      <c r="D459" s="389"/>
      <c r="E459" s="390" t="s">
        <v>67</v>
      </c>
      <c r="F459" s="391">
        <v>2</v>
      </c>
      <c r="G459" s="392">
        <f>I6</f>
        <v>1000</v>
      </c>
      <c r="H459" s="393">
        <f>F459*G459</f>
        <v>2000</v>
      </c>
      <c r="I459" s="394" t="s">
        <v>1084</v>
      </c>
      <c r="J459" s="394" t="s">
        <v>79</v>
      </c>
      <c r="K459" s="400">
        <v>1</v>
      </c>
      <c r="L459" s="401">
        <f>O9</f>
        <v>58642.2</v>
      </c>
      <c r="M459" s="395">
        <f>L459*K459</f>
        <v>58642.2</v>
      </c>
      <c r="N459" s="394"/>
      <c r="O459" s="396"/>
      <c r="P459" s="390"/>
    </row>
    <row r="460" spans="1:16" ht="13.5">
      <c r="A460" s="387"/>
      <c r="B460" s="371"/>
      <c r="C460" s="388"/>
      <c r="D460" s="389"/>
      <c r="E460" s="390" t="s">
        <v>68</v>
      </c>
      <c r="F460" s="391">
        <v>3</v>
      </c>
      <c r="G460" s="392">
        <f>O6</f>
        <v>640</v>
      </c>
      <c r="H460" s="393">
        <f>F460*G460</f>
        <v>1920</v>
      </c>
      <c r="I460" s="394" t="s">
        <v>128</v>
      </c>
      <c r="J460" s="394" t="s">
        <v>85</v>
      </c>
      <c r="K460" s="400">
        <v>3.75</v>
      </c>
      <c r="L460" s="401">
        <f>O11</f>
        <v>114.94</v>
      </c>
      <c r="M460" s="395">
        <f>L460*K460</f>
        <v>431.02499999999998</v>
      </c>
      <c r="N460" s="394"/>
      <c r="O460" s="396"/>
      <c r="P460" s="390"/>
    </row>
    <row r="461" spans="1:16" ht="27">
      <c r="A461" s="387"/>
      <c r="B461" s="371"/>
      <c r="C461" s="388"/>
      <c r="D461" s="389"/>
      <c r="E461" s="390"/>
      <c r="F461" s="391"/>
      <c r="G461" s="392"/>
      <c r="H461" s="393"/>
      <c r="I461" s="402" t="s">
        <v>1085</v>
      </c>
      <c r="J461" s="394" t="s">
        <v>79</v>
      </c>
      <c r="K461" s="400">
        <v>0.75</v>
      </c>
      <c r="L461" s="401">
        <f>O9</f>
        <v>58642.2</v>
      </c>
      <c r="M461" s="395">
        <f>L461*K461</f>
        <v>43981.649999999994</v>
      </c>
      <c r="N461" s="394"/>
      <c r="O461" s="396"/>
      <c r="P461" s="390"/>
    </row>
    <row r="462" spans="1:16" ht="13.5">
      <c r="A462" s="387"/>
      <c r="B462" s="371"/>
      <c r="C462" s="388"/>
      <c r="D462" s="389"/>
      <c r="E462" s="390"/>
      <c r="F462" s="391"/>
      <c r="G462" s="392"/>
      <c r="H462" s="393">
        <f>SUM(H459:H461)</f>
        <v>3920</v>
      </c>
      <c r="I462" s="394"/>
      <c r="J462" s="394"/>
      <c r="K462" s="400"/>
      <c r="L462" s="401"/>
      <c r="M462" s="395">
        <f>SUM(M459:M461)</f>
        <v>103054.875</v>
      </c>
      <c r="N462" s="394"/>
      <c r="O462" s="396">
        <f>M462+H462</f>
        <v>106974.875</v>
      </c>
      <c r="P462" s="390"/>
    </row>
    <row r="463" spans="1:16" ht="13.5">
      <c r="A463" s="387"/>
      <c r="B463" s="371" t="s">
        <v>1089</v>
      </c>
      <c r="C463" s="388" t="s">
        <v>1091</v>
      </c>
      <c r="D463" s="389" t="s">
        <v>1082</v>
      </c>
      <c r="E463" s="390"/>
      <c r="F463" s="391"/>
      <c r="G463" s="392"/>
      <c r="H463" s="393"/>
      <c r="I463" s="394"/>
      <c r="J463" s="394"/>
      <c r="K463" s="400"/>
      <c r="L463" s="401"/>
      <c r="M463" s="395"/>
      <c r="N463" s="394"/>
      <c r="O463" s="396"/>
      <c r="P463" s="390"/>
    </row>
    <row r="464" spans="1:16" ht="13.5">
      <c r="A464" s="387"/>
      <c r="B464" s="371"/>
      <c r="C464" s="388"/>
      <c r="D464" s="389"/>
      <c r="E464" s="390" t="s">
        <v>67</v>
      </c>
      <c r="F464" s="391">
        <v>1.75</v>
      </c>
      <c r="G464" s="392">
        <f>I6</f>
        <v>1000</v>
      </c>
      <c r="H464" s="393">
        <f>F464*G464</f>
        <v>1750</v>
      </c>
      <c r="I464" s="394" t="s">
        <v>1084</v>
      </c>
      <c r="J464" s="394" t="s">
        <v>79</v>
      </c>
      <c r="K464" s="400">
        <v>1</v>
      </c>
      <c r="L464" s="401">
        <f>O9</f>
        <v>58642.2</v>
      </c>
      <c r="M464" s="395">
        <f>L464*K464</f>
        <v>58642.2</v>
      </c>
      <c r="N464" s="394"/>
      <c r="O464" s="396"/>
      <c r="P464" s="390"/>
    </row>
    <row r="465" spans="1:16" ht="13.5">
      <c r="A465" s="387"/>
      <c r="B465" s="371"/>
      <c r="C465" s="388"/>
      <c r="D465" s="389"/>
      <c r="E465" s="390" t="s">
        <v>68</v>
      </c>
      <c r="F465" s="391">
        <v>2.75</v>
      </c>
      <c r="G465" s="392">
        <f>O6</f>
        <v>640</v>
      </c>
      <c r="H465" s="393">
        <f>F465*G465</f>
        <v>1760</v>
      </c>
      <c r="I465" s="394" t="s">
        <v>128</v>
      </c>
      <c r="J465" s="394" t="s">
        <v>85</v>
      </c>
      <c r="K465" s="400">
        <v>3.5</v>
      </c>
      <c r="L465" s="401">
        <f>O11</f>
        <v>114.94</v>
      </c>
      <c r="M465" s="395">
        <f>L465*K465</f>
        <v>402.28999999999996</v>
      </c>
      <c r="N465" s="394"/>
      <c r="O465" s="396"/>
      <c r="P465" s="390"/>
    </row>
    <row r="466" spans="1:16" ht="27">
      <c r="A466" s="387"/>
      <c r="B466" s="371"/>
      <c r="C466" s="388"/>
      <c r="D466" s="389"/>
      <c r="E466" s="390"/>
      <c r="F466" s="391"/>
      <c r="G466" s="392"/>
      <c r="H466" s="393"/>
      <c r="I466" s="402" t="s">
        <v>1085</v>
      </c>
      <c r="J466" s="394" t="s">
        <v>79</v>
      </c>
      <c r="K466" s="400">
        <v>0.5</v>
      </c>
      <c r="L466" s="401">
        <f>O9</f>
        <v>58642.2</v>
      </c>
      <c r="M466" s="395">
        <f>L466*K466</f>
        <v>29321.1</v>
      </c>
      <c r="N466" s="394"/>
      <c r="O466" s="396"/>
      <c r="P466" s="390"/>
    </row>
    <row r="467" spans="1:16" ht="13.5">
      <c r="A467" s="387"/>
      <c r="B467" s="371"/>
      <c r="C467" s="388"/>
      <c r="D467" s="389"/>
      <c r="E467" s="390"/>
      <c r="F467" s="391"/>
      <c r="G467" s="392"/>
      <c r="H467" s="393">
        <f>SUM(H464:H466)</f>
        <v>3510</v>
      </c>
      <c r="I467" s="394"/>
      <c r="J467" s="394"/>
      <c r="K467" s="400"/>
      <c r="L467" s="401"/>
      <c r="M467" s="395">
        <f>SUM(M464:M466)</f>
        <v>88365.59</v>
      </c>
      <c r="N467" s="394"/>
      <c r="O467" s="396">
        <f>M467+H467</f>
        <v>91875.59</v>
      </c>
      <c r="P467" s="390"/>
    </row>
    <row r="468" spans="1:16" ht="94.5">
      <c r="A468" s="387">
        <v>26</v>
      </c>
      <c r="B468" s="371">
        <v>40</v>
      </c>
      <c r="C468" s="388" t="s">
        <v>1092</v>
      </c>
      <c r="D468" s="389"/>
      <c r="E468" s="390"/>
      <c r="F468" s="391"/>
      <c r="G468" s="392"/>
      <c r="H468" s="393"/>
      <c r="I468" s="394"/>
      <c r="J468" s="394"/>
      <c r="K468" s="400"/>
      <c r="L468" s="401"/>
      <c r="M468" s="395"/>
      <c r="N468" s="394"/>
      <c r="O468" s="396"/>
      <c r="P468" s="390"/>
    </row>
    <row r="469" spans="1:16" ht="40.5">
      <c r="A469" s="387"/>
      <c r="B469" s="371"/>
      <c r="C469" s="388" t="s">
        <v>1093</v>
      </c>
      <c r="D469" s="389" t="s">
        <v>1094</v>
      </c>
      <c r="E469" s="390" t="s">
        <v>67</v>
      </c>
      <c r="F469" s="391">
        <v>7</v>
      </c>
      <c r="G469" s="392">
        <f>I6</f>
        <v>1000</v>
      </c>
      <c r="H469" s="393">
        <f>F469*G469</f>
        <v>7000</v>
      </c>
      <c r="I469" s="394"/>
      <c r="J469" s="394"/>
      <c r="K469" s="400"/>
      <c r="L469" s="401"/>
      <c r="M469" s="395"/>
      <c r="N469" s="394"/>
      <c r="O469" s="396"/>
      <c r="P469" s="390"/>
    </row>
    <row r="470" spans="1:16" ht="13.5">
      <c r="A470" s="387"/>
      <c r="B470" s="371"/>
      <c r="C470" s="388"/>
      <c r="D470" s="389"/>
      <c r="E470" s="390" t="s">
        <v>68</v>
      </c>
      <c r="F470" s="391">
        <v>7</v>
      </c>
      <c r="G470" s="392">
        <f>O6</f>
        <v>640</v>
      </c>
      <c r="H470" s="393">
        <f>F470*G470</f>
        <v>4480</v>
      </c>
      <c r="I470" s="394"/>
      <c r="J470" s="394"/>
      <c r="K470" s="400"/>
      <c r="L470" s="401"/>
      <c r="M470" s="395"/>
      <c r="N470" s="394"/>
      <c r="O470" s="396"/>
      <c r="P470" s="390"/>
    </row>
    <row r="471" spans="1:16" ht="81">
      <c r="A471" s="387">
        <v>27</v>
      </c>
      <c r="B471" s="371">
        <v>41</v>
      </c>
      <c r="C471" s="388" t="s">
        <v>1095</v>
      </c>
      <c r="D471" s="389"/>
      <c r="E471" s="390"/>
      <c r="F471" s="391"/>
      <c r="G471" s="392"/>
      <c r="H471" s="393"/>
      <c r="I471" s="394"/>
      <c r="J471" s="394"/>
      <c r="K471" s="400"/>
      <c r="L471" s="401"/>
      <c r="M471" s="395"/>
      <c r="N471" s="394"/>
      <c r="O471" s="396"/>
      <c r="P471" s="390"/>
    </row>
    <row r="472" spans="1:16" ht="13.5">
      <c r="A472" s="387"/>
      <c r="B472" s="371" t="s">
        <v>446</v>
      </c>
      <c r="C472" s="388" t="s">
        <v>1096</v>
      </c>
      <c r="D472" s="389"/>
      <c r="E472" s="390"/>
      <c r="F472" s="391"/>
      <c r="G472" s="392"/>
      <c r="H472" s="393"/>
      <c r="I472" s="394"/>
      <c r="J472" s="394"/>
      <c r="K472" s="400"/>
      <c r="L472" s="401"/>
      <c r="M472" s="395"/>
      <c r="N472" s="394"/>
      <c r="O472" s="396"/>
      <c r="P472" s="390"/>
    </row>
    <row r="473" spans="1:16" ht="13.5">
      <c r="A473" s="387"/>
      <c r="B473" s="371" t="s">
        <v>984</v>
      </c>
      <c r="C473" s="388" t="s">
        <v>1097</v>
      </c>
      <c r="D473" s="389" t="s">
        <v>79</v>
      </c>
      <c r="E473" s="390"/>
      <c r="F473" s="391"/>
      <c r="G473" s="392"/>
      <c r="H473" s="393"/>
      <c r="I473" s="394"/>
      <c r="J473" s="394"/>
      <c r="K473" s="400"/>
      <c r="L473" s="401"/>
      <c r="M473" s="395"/>
      <c r="N473" s="394"/>
      <c r="O473" s="396"/>
      <c r="P473" s="390"/>
    </row>
    <row r="474" spans="1:16" ht="13.5">
      <c r="A474" s="387"/>
      <c r="B474" s="371"/>
      <c r="C474" s="388" t="s">
        <v>1098</v>
      </c>
      <c r="D474" s="389" t="s">
        <v>1009</v>
      </c>
      <c r="E474" s="390" t="s">
        <v>68</v>
      </c>
      <c r="F474" s="391">
        <v>1.45</v>
      </c>
      <c r="G474" s="392">
        <f>O6</f>
        <v>640</v>
      </c>
      <c r="H474" s="393">
        <f>F474*G474</f>
        <v>928</v>
      </c>
      <c r="I474" s="394" t="s">
        <v>161</v>
      </c>
      <c r="J474" s="394" t="s">
        <v>85</v>
      </c>
      <c r="K474" s="400">
        <v>220</v>
      </c>
      <c r="L474" s="401">
        <f>I7/50</f>
        <v>21.7</v>
      </c>
      <c r="M474" s="395">
        <f>L474*K474</f>
        <v>4774</v>
      </c>
      <c r="N474" s="394"/>
      <c r="O474" s="396"/>
      <c r="P474" s="390"/>
    </row>
    <row r="475" spans="1:16" ht="13.5">
      <c r="A475" s="387"/>
      <c r="B475" s="371"/>
      <c r="C475" s="388" t="s">
        <v>1099</v>
      </c>
      <c r="D475" s="389"/>
      <c r="E475" s="390"/>
      <c r="F475" s="391"/>
      <c r="G475" s="392"/>
      <c r="H475" s="393"/>
      <c r="I475" s="394" t="s">
        <v>1108</v>
      </c>
      <c r="J475" s="394" t="s">
        <v>79</v>
      </c>
      <c r="K475" s="400">
        <v>1.36</v>
      </c>
      <c r="L475" s="401">
        <f>I9</f>
        <v>2810</v>
      </c>
      <c r="M475" s="395">
        <f>L475*K475</f>
        <v>3821.6000000000004</v>
      </c>
      <c r="N475" s="394"/>
      <c r="O475" s="396"/>
      <c r="P475" s="390"/>
    </row>
    <row r="476" spans="1:16" ht="13.5">
      <c r="A476" s="387"/>
      <c r="B476" s="371"/>
      <c r="C476" s="399" t="s">
        <v>823</v>
      </c>
      <c r="D476" s="389" t="s">
        <v>999</v>
      </c>
      <c r="E476" s="390" t="s">
        <v>68</v>
      </c>
      <c r="F476" s="391">
        <v>5.85</v>
      </c>
      <c r="G476" s="392">
        <f>O6</f>
        <v>640</v>
      </c>
      <c r="H476" s="393">
        <f t="shared" ref="H476:H484" si="39">F476*G476</f>
        <v>3744</v>
      </c>
      <c r="I476" s="402" t="s">
        <v>160</v>
      </c>
      <c r="J476" s="394" t="s">
        <v>79</v>
      </c>
      <c r="K476" s="400">
        <v>0.47</v>
      </c>
      <c r="L476" s="401">
        <f>L7</f>
        <v>3250</v>
      </c>
      <c r="M476" s="395">
        <f>L476*K476</f>
        <v>1527.5</v>
      </c>
      <c r="N476" s="394"/>
      <c r="O476" s="396"/>
      <c r="P476" s="390"/>
    </row>
    <row r="477" spans="1:16" ht="13.5">
      <c r="A477" s="387"/>
      <c r="B477" s="371"/>
      <c r="C477" s="399" t="s">
        <v>18</v>
      </c>
      <c r="D477" s="389" t="s">
        <v>1100</v>
      </c>
      <c r="E477" s="390" t="s">
        <v>68</v>
      </c>
      <c r="F477" s="391">
        <v>2.88</v>
      </c>
      <c r="G477" s="392">
        <f>O6</f>
        <v>640</v>
      </c>
      <c r="H477" s="393">
        <f t="shared" si="39"/>
        <v>1843.1999999999998</v>
      </c>
      <c r="I477" s="394" t="s">
        <v>163</v>
      </c>
      <c r="J477" s="394" t="s">
        <v>79</v>
      </c>
      <c r="K477" s="400">
        <v>1.45</v>
      </c>
      <c r="L477" s="401">
        <f>L8</f>
        <v>1550</v>
      </c>
      <c r="M477" s="395">
        <f>L477*K477</f>
        <v>2247.5</v>
      </c>
      <c r="N477" s="394"/>
      <c r="O477" s="396"/>
      <c r="P477" s="390"/>
    </row>
    <row r="478" spans="1:16" ht="13.5">
      <c r="A478" s="387"/>
      <c r="B478" s="371"/>
      <c r="C478" s="388" t="s">
        <v>1101</v>
      </c>
      <c r="D478" s="389" t="s">
        <v>1102</v>
      </c>
      <c r="E478" s="390" t="s">
        <v>68</v>
      </c>
      <c r="F478" s="391">
        <v>0.47</v>
      </c>
      <c r="G478" s="392">
        <f>O6</f>
        <v>640</v>
      </c>
      <c r="H478" s="393">
        <f t="shared" si="39"/>
        <v>300.79999999999995</v>
      </c>
      <c r="I478" s="394"/>
      <c r="J478" s="394"/>
      <c r="K478" s="400"/>
      <c r="L478" s="401"/>
      <c r="M478" s="395"/>
      <c r="N478" s="394"/>
      <c r="O478" s="396"/>
      <c r="P478" s="390"/>
    </row>
    <row r="479" spans="1:16" ht="27">
      <c r="A479" s="387"/>
      <c r="B479" s="371"/>
      <c r="C479" s="388" t="s">
        <v>1103</v>
      </c>
      <c r="D479" s="389" t="s">
        <v>79</v>
      </c>
      <c r="E479" s="390" t="s">
        <v>67</v>
      </c>
      <c r="F479" s="391">
        <v>0.75</v>
      </c>
      <c r="G479" s="392">
        <f>I6</f>
        <v>1000</v>
      </c>
      <c r="H479" s="393">
        <f t="shared" si="39"/>
        <v>750</v>
      </c>
      <c r="I479" s="394"/>
      <c r="J479" s="394"/>
      <c r="K479" s="400"/>
      <c r="L479" s="401"/>
      <c r="M479" s="395"/>
      <c r="N479" s="394"/>
      <c r="O479" s="396"/>
      <c r="P479" s="390"/>
    </row>
    <row r="480" spans="1:16" ht="13.5">
      <c r="A480" s="387"/>
      <c r="B480" s="371"/>
      <c r="C480" s="388"/>
      <c r="D480" s="389"/>
      <c r="E480" s="390" t="s">
        <v>68</v>
      </c>
      <c r="F480" s="391">
        <v>3</v>
      </c>
      <c r="G480" s="392">
        <f>O6</f>
        <v>640</v>
      </c>
      <c r="H480" s="393">
        <f t="shared" si="39"/>
        <v>1920</v>
      </c>
      <c r="I480" s="394"/>
      <c r="J480" s="394"/>
      <c r="K480" s="400"/>
      <c r="L480" s="401"/>
      <c r="M480" s="395"/>
      <c r="N480" s="394"/>
      <c r="O480" s="396"/>
      <c r="P480" s="390"/>
    </row>
    <row r="481" spans="1:16" ht="13.5">
      <c r="A481" s="387"/>
      <c r="B481" s="371"/>
      <c r="C481" s="388" t="s">
        <v>1104</v>
      </c>
      <c r="D481" s="389" t="s">
        <v>1105</v>
      </c>
      <c r="E481" s="390" t="s">
        <v>68</v>
      </c>
      <c r="F481" s="391">
        <v>0.25</v>
      </c>
      <c r="G481" s="392">
        <f>O6</f>
        <v>640</v>
      </c>
      <c r="H481" s="393">
        <f t="shared" si="39"/>
        <v>160</v>
      </c>
      <c r="I481" s="394"/>
      <c r="J481" s="394"/>
      <c r="K481" s="400"/>
      <c r="L481" s="401"/>
      <c r="M481" s="395"/>
      <c r="N481" s="394"/>
      <c r="O481" s="396"/>
      <c r="P481" s="390"/>
    </row>
    <row r="482" spans="1:16" ht="13.5">
      <c r="A482" s="387"/>
      <c r="B482" s="371"/>
      <c r="C482" s="388" t="s">
        <v>1106</v>
      </c>
      <c r="D482" s="389" t="s">
        <v>993</v>
      </c>
      <c r="E482" s="390" t="s">
        <v>67</v>
      </c>
      <c r="F482" s="391">
        <v>0.25</v>
      </c>
      <c r="G482" s="392">
        <f>I6</f>
        <v>1000</v>
      </c>
      <c r="H482" s="393">
        <f t="shared" si="39"/>
        <v>250</v>
      </c>
      <c r="I482" s="394"/>
      <c r="J482" s="394"/>
      <c r="K482" s="400"/>
      <c r="L482" s="401"/>
      <c r="M482" s="395"/>
      <c r="N482" s="394"/>
      <c r="O482" s="396"/>
      <c r="P482" s="390"/>
    </row>
    <row r="483" spans="1:16" ht="13.5">
      <c r="A483" s="387"/>
      <c r="B483" s="371"/>
      <c r="C483" s="388"/>
      <c r="D483" s="389"/>
      <c r="E483" s="390" t="s">
        <v>68</v>
      </c>
      <c r="F483" s="391">
        <v>0.5</v>
      </c>
      <c r="G483" s="392">
        <f>O6</f>
        <v>640</v>
      </c>
      <c r="H483" s="393">
        <f t="shared" si="39"/>
        <v>320</v>
      </c>
      <c r="I483" s="394"/>
      <c r="J483" s="394"/>
      <c r="K483" s="400"/>
      <c r="L483" s="401"/>
      <c r="M483" s="395"/>
      <c r="N483" s="394"/>
      <c r="O483" s="396"/>
      <c r="P483" s="390"/>
    </row>
    <row r="484" spans="1:16" ht="13.5">
      <c r="A484" s="387"/>
      <c r="B484" s="371"/>
      <c r="C484" s="388" t="s">
        <v>1107</v>
      </c>
      <c r="D484" s="389" t="s">
        <v>993</v>
      </c>
      <c r="E484" s="390" t="s">
        <v>68</v>
      </c>
      <c r="F484" s="391">
        <v>0.25</v>
      </c>
      <c r="G484" s="392">
        <f>O6</f>
        <v>640</v>
      </c>
      <c r="H484" s="393">
        <f t="shared" si="39"/>
        <v>160</v>
      </c>
      <c r="I484" s="394"/>
      <c r="J484" s="394"/>
      <c r="K484" s="400"/>
      <c r="L484" s="401"/>
      <c r="M484" s="395"/>
      <c r="N484" s="394"/>
      <c r="O484" s="396"/>
      <c r="P484" s="390"/>
    </row>
    <row r="485" spans="1:16" ht="13.5">
      <c r="A485" s="387"/>
      <c r="B485" s="371"/>
      <c r="C485" s="388"/>
      <c r="D485" s="389"/>
      <c r="E485" s="390"/>
      <c r="F485" s="391"/>
      <c r="G485" s="392"/>
      <c r="H485" s="393">
        <f>SUM(H474:H484)</f>
        <v>10376</v>
      </c>
      <c r="I485" s="394"/>
      <c r="J485" s="394"/>
      <c r="K485" s="400"/>
      <c r="L485" s="401"/>
      <c r="M485" s="395">
        <f>SUM(M474:M484)</f>
        <v>12370.6</v>
      </c>
      <c r="N485" s="394"/>
      <c r="O485" s="396">
        <f>M485+H485</f>
        <v>22746.6</v>
      </c>
      <c r="P485" s="390"/>
    </row>
    <row r="486" spans="1:16" ht="13.5">
      <c r="A486" s="387"/>
      <c r="B486" s="408" t="s">
        <v>984</v>
      </c>
      <c r="C486" s="388" t="s">
        <v>1097</v>
      </c>
      <c r="D486" s="389" t="s">
        <v>79</v>
      </c>
      <c r="E486" s="390"/>
      <c r="F486" s="391"/>
      <c r="G486" s="392"/>
      <c r="H486" s="393"/>
      <c r="I486" s="394"/>
      <c r="J486" s="394"/>
      <c r="K486" s="400"/>
      <c r="L486" s="401"/>
      <c r="M486" s="395"/>
      <c r="N486" s="394"/>
      <c r="O486" s="396"/>
      <c r="P486" s="390"/>
    </row>
    <row r="487" spans="1:16" ht="13.5">
      <c r="A487" s="387"/>
      <c r="B487" s="371"/>
      <c r="C487" s="388" t="s">
        <v>1098</v>
      </c>
      <c r="D487" s="389" t="s">
        <v>1009</v>
      </c>
      <c r="E487" s="390" t="s">
        <v>68</v>
      </c>
      <c r="F487" s="391">
        <v>1.45</v>
      </c>
      <c r="G487" s="392">
        <f>O6</f>
        <v>640</v>
      </c>
      <c r="H487" s="393">
        <f>F487*G487</f>
        <v>928</v>
      </c>
      <c r="I487" s="394" t="s">
        <v>161</v>
      </c>
      <c r="J487" s="394" t="s">
        <v>85</v>
      </c>
      <c r="K487" s="400">
        <v>220</v>
      </c>
      <c r="L487" s="401">
        <f>I7/50</f>
        <v>21.7</v>
      </c>
      <c r="M487" s="395">
        <f>L487*K487</f>
        <v>4774</v>
      </c>
      <c r="N487" s="394"/>
      <c r="O487" s="396"/>
      <c r="P487" s="390"/>
    </row>
    <row r="488" spans="1:16" ht="13.5">
      <c r="A488" s="387"/>
      <c r="B488" s="371"/>
      <c r="C488" s="388" t="s">
        <v>1099</v>
      </c>
      <c r="D488" s="389"/>
      <c r="E488" s="390"/>
      <c r="F488" s="391"/>
      <c r="G488" s="392"/>
      <c r="H488" s="393"/>
      <c r="I488" s="394" t="s">
        <v>1108</v>
      </c>
      <c r="J488" s="394" t="s">
        <v>79</v>
      </c>
      <c r="K488" s="400">
        <v>1.36</v>
      </c>
      <c r="L488" s="401">
        <f>I9</f>
        <v>2810</v>
      </c>
      <c r="M488" s="395">
        <f>L488*K488</f>
        <v>3821.6000000000004</v>
      </c>
      <c r="N488" s="394"/>
      <c r="O488" s="396"/>
      <c r="P488" s="390"/>
    </row>
    <row r="489" spans="1:16" ht="13.5">
      <c r="A489" s="387"/>
      <c r="B489" s="371"/>
      <c r="C489" s="399" t="s">
        <v>823</v>
      </c>
      <c r="D489" s="389" t="s">
        <v>999</v>
      </c>
      <c r="E489" s="390" t="s">
        <v>68</v>
      </c>
      <c r="F489" s="391">
        <v>5.85</v>
      </c>
      <c r="G489" s="392">
        <f>O6</f>
        <v>640</v>
      </c>
      <c r="H489" s="393">
        <f t="shared" ref="H489:H497" si="40">F489*G489</f>
        <v>3744</v>
      </c>
      <c r="I489" s="402" t="s">
        <v>160</v>
      </c>
      <c r="J489" s="394" t="s">
        <v>79</v>
      </c>
      <c r="K489" s="400">
        <v>0.47</v>
      </c>
      <c r="L489" s="401">
        <f>I8</f>
        <v>7300</v>
      </c>
      <c r="M489" s="395">
        <f>L489*K489</f>
        <v>3431</v>
      </c>
      <c r="N489" s="394"/>
      <c r="O489" s="396"/>
      <c r="P489" s="390"/>
    </row>
    <row r="490" spans="1:16" ht="13.5">
      <c r="A490" s="387"/>
      <c r="B490" s="371"/>
      <c r="C490" s="399" t="s">
        <v>18</v>
      </c>
      <c r="D490" s="389" t="s">
        <v>1100</v>
      </c>
      <c r="E490" s="390" t="s">
        <v>68</v>
      </c>
      <c r="F490" s="391">
        <v>2.88</v>
      </c>
      <c r="G490" s="392">
        <f>O6</f>
        <v>640</v>
      </c>
      <c r="H490" s="393">
        <f t="shared" si="40"/>
        <v>1843.1999999999998</v>
      </c>
      <c r="I490" s="394" t="s">
        <v>163</v>
      </c>
      <c r="J490" s="394" t="s">
        <v>79</v>
      </c>
      <c r="K490" s="400">
        <v>1.45</v>
      </c>
      <c r="L490" s="401">
        <f>L8</f>
        <v>1550</v>
      </c>
      <c r="M490" s="395">
        <f>L490*K490</f>
        <v>2247.5</v>
      </c>
      <c r="N490" s="394"/>
      <c r="O490" s="396"/>
      <c r="P490" s="390"/>
    </row>
    <row r="491" spans="1:16" ht="13.5">
      <c r="A491" s="387"/>
      <c r="B491" s="371"/>
      <c r="C491" s="388" t="s">
        <v>1101</v>
      </c>
      <c r="D491" s="389" t="s">
        <v>1102</v>
      </c>
      <c r="E491" s="390" t="s">
        <v>68</v>
      </c>
      <c r="F491" s="391">
        <v>0.47</v>
      </c>
      <c r="G491" s="392">
        <f>O6</f>
        <v>640</v>
      </c>
      <c r="H491" s="393">
        <f t="shared" si="40"/>
        <v>300.79999999999995</v>
      </c>
      <c r="I491" s="394"/>
      <c r="J491" s="394"/>
      <c r="K491" s="400"/>
      <c r="L491" s="401"/>
      <c r="M491" s="395"/>
      <c r="N491" s="394"/>
      <c r="O491" s="396"/>
      <c r="P491" s="390"/>
    </row>
    <row r="492" spans="1:16" ht="27">
      <c r="A492" s="387"/>
      <c r="B492" s="371"/>
      <c r="C492" s="388" t="s">
        <v>1103</v>
      </c>
      <c r="D492" s="389" t="s">
        <v>79</v>
      </c>
      <c r="E492" s="390" t="s">
        <v>67</v>
      </c>
      <c r="F492" s="391">
        <v>0.75</v>
      </c>
      <c r="G492" s="392">
        <f>I6</f>
        <v>1000</v>
      </c>
      <c r="H492" s="393">
        <f t="shared" si="40"/>
        <v>750</v>
      </c>
      <c r="I492" s="394"/>
      <c r="J492" s="394"/>
      <c r="K492" s="400"/>
      <c r="L492" s="401"/>
      <c r="M492" s="395"/>
      <c r="N492" s="394"/>
      <c r="O492" s="396"/>
      <c r="P492" s="390"/>
    </row>
    <row r="493" spans="1:16" ht="13.5">
      <c r="A493" s="387"/>
      <c r="B493" s="371"/>
      <c r="C493" s="388"/>
      <c r="D493" s="389"/>
      <c r="E493" s="390" t="s">
        <v>68</v>
      </c>
      <c r="F493" s="391">
        <v>3</v>
      </c>
      <c r="G493" s="392">
        <f>O6</f>
        <v>640</v>
      </c>
      <c r="H493" s="393">
        <f t="shared" si="40"/>
        <v>1920</v>
      </c>
      <c r="I493" s="394"/>
      <c r="J493" s="394"/>
      <c r="K493" s="400"/>
      <c r="L493" s="401"/>
      <c r="M493" s="395"/>
      <c r="N493" s="394"/>
      <c r="O493" s="396"/>
      <c r="P493" s="390"/>
    </row>
    <row r="494" spans="1:16" ht="13.5">
      <c r="A494" s="387"/>
      <c r="B494" s="371"/>
      <c r="C494" s="388" t="s">
        <v>1104</v>
      </c>
      <c r="D494" s="389" t="s">
        <v>1105</v>
      </c>
      <c r="E494" s="390" t="s">
        <v>68</v>
      </c>
      <c r="F494" s="391">
        <v>0.25</v>
      </c>
      <c r="G494" s="392">
        <f>O6</f>
        <v>640</v>
      </c>
      <c r="H494" s="393">
        <f t="shared" si="40"/>
        <v>160</v>
      </c>
      <c r="I494" s="394"/>
      <c r="J494" s="394"/>
      <c r="K494" s="400"/>
      <c r="L494" s="401"/>
      <c r="M494" s="395"/>
      <c r="N494" s="394"/>
      <c r="O494" s="396"/>
      <c r="P494" s="390"/>
    </row>
    <row r="495" spans="1:16" ht="13.5">
      <c r="A495" s="387"/>
      <c r="B495" s="371"/>
      <c r="C495" s="388" t="s">
        <v>1106</v>
      </c>
      <c r="D495" s="389" t="s">
        <v>993</v>
      </c>
      <c r="E495" s="390" t="s">
        <v>67</v>
      </c>
      <c r="F495" s="391">
        <v>0.25</v>
      </c>
      <c r="G495" s="392">
        <f>I6</f>
        <v>1000</v>
      </c>
      <c r="H495" s="393">
        <f t="shared" si="40"/>
        <v>250</v>
      </c>
      <c r="I495" s="394"/>
      <c r="J495" s="394"/>
      <c r="K495" s="400"/>
      <c r="L495" s="401"/>
      <c r="M495" s="395"/>
      <c r="N495" s="394"/>
      <c r="O495" s="396"/>
      <c r="P495" s="390"/>
    </row>
    <row r="496" spans="1:16" ht="13.5">
      <c r="A496" s="387"/>
      <c r="B496" s="371"/>
      <c r="C496" s="388"/>
      <c r="D496" s="389"/>
      <c r="E496" s="390" t="s">
        <v>68</v>
      </c>
      <c r="F496" s="391">
        <v>0.5</v>
      </c>
      <c r="G496" s="392">
        <f>O6</f>
        <v>640</v>
      </c>
      <c r="H496" s="393">
        <f t="shared" si="40"/>
        <v>320</v>
      </c>
      <c r="I496" s="394"/>
      <c r="J496" s="394"/>
      <c r="K496" s="400"/>
      <c r="L496" s="401"/>
      <c r="M496" s="395"/>
      <c r="N496" s="394"/>
      <c r="O496" s="396"/>
      <c r="P496" s="390"/>
    </row>
    <row r="497" spans="1:16" ht="13.5">
      <c r="A497" s="387"/>
      <c r="B497" s="371"/>
      <c r="C497" s="388" t="s">
        <v>1107</v>
      </c>
      <c r="D497" s="389" t="s">
        <v>993</v>
      </c>
      <c r="E497" s="390" t="s">
        <v>68</v>
      </c>
      <c r="F497" s="391">
        <v>0.25</v>
      </c>
      <c r="G497" s="392">
        <f>O6</f>
        <v>640</v>
      </c>
      <c r="H497" s="393">
        <f t="shared" si="40"/>
        <v>160</v>
      </c>
      <c r="I497" s="394"/>
      <c r="J497" s="394"/>
      <c r="K497" s="400"/>
      <c r="L497" s="401"/>
      <c r="M497" s="395"/>
      <c r="N497" s="394"/>
      <c r="O497" s="396"/>
      <c r="P497" s="390"/>
    </row>
    <row r="498" spans="1:16" ht="13.5">
      <c r="A498" s="387"/>
      <c r="B498" s="371"/>
      <c r="C498" s="388"/>
      <c r="D498" s="389"/>
      <c r="E498" s="390"/>
      <c r="F498" s="391"/>
      <c r="G498" s="392"/>
      <c r="H498" s="393">
        <f>SUM(H487:H497)</f>
        <v>10376</v>
      </c>
      <c r="I498" s="394"/>
      <c r="J498" s="394"/>
      <c r="K498" s="400"/>
      <c r="L498" s="401"/>
      <c r="M498" s="395">
        <f>SUM(M487:M497)</f>
        <v>14274.1</v>
      </c>
      <c r="N498" s="394"/>
      <c r="O498" s="396">
        <f>M498+H498</f>
        <v>24650.1</v>
      </c>
      <c r="P498" s="390"/>
    </row>
    <row r="499" spans="1:16" ht="13.5">
      <c r="A499" s="387"/>
      <c r="B499" s="371" t="s">
        <v>996</v>
      </c>
      <c r="C499" s="388" t="s">
        <v>1114</v>
      </c>
      <c r="D499" s="389" t="s">
        <v>79</v>
      </c>
      <c r="E499" s="390"/>
      <c r="F499" s="391"/>
      <c r="G499" s="392"/>
      <c r="H499" s="393"/>
      <c r="I499" s="394"/>
      <c r="J499" s="394"/>
      <c r="K499" s="400"/>
      <c r="L499" s="401"/>
      <c r="M499" s="395"/>
      <c r="N499" s="394"/>
      <c r="O499" s="396"/>
      <c r="P499" s="390"/>
    </row>
    <row r="500" spans="1:16" ht="13.5">
      <c r="A500" s="387"/>
      <c r="B500" s="371"/>
      <c r="C500" s="388" t="s">
        <v>1098</v>
      </c>
      <c r="D500" s="389" t="s">
        <v>1009</v>
      </c>
      <c r="E500" s="390" t="s">
        <v>68</v>
      </c>
      <c r="F500" s="391">
        <v>1.45</v>
      </c>
      <c r="G500" s="392">
        <f>O6</f>
        <v>640</v>
      </c>
      <c r="H500" s="393">
        <f>F500*G500</f>
        <v>928</v>
      </c>
      <c r="I500" s="394" t="s">
        <v>161</v>
      </c>
      <c r="J500" s="394" t="s">
        <v>85</v>
      </c>
      <c r="K500" s="400">
        <v>320</v>
      </c>
      <c r="L500" s="401">
        <f>I7/50</f>
        <v>21.7</v>
      </c>
      <c r="M500" s="395">
        <f>L500*K500</f>
        <v>6944</v>
      </c>
      <c r="N500" s="394"/>
      <c r="O500" s="396"/>
      <c r="P500" s="390"/>
    </row>
    <row r="501" spans="1:16" ht="13.5">
      <c r="A501" s="387"/>
      <c r="B501" s="371"/>
      <c r="C501" s="388" t="s">
        <v>1099</v>
      </c>
      <c r="D501" s="389"/>
      <c r="E501" s="390"/>
      <c r="F501" s="391"/>
      <c r="G501" s="392"/>
      <c r="H501" s="393"/>
      <c r="I501" s="394" t="s">
        <v>1108</v>
      </c>
      <c r="J501" s="394" t="s">
        <v>79</v>
      </c>
      <c r="K501" s="400">
        <v>1.29</v>
      </c>
      <c r="L501" s="401">
        <f>I9</f>
        <v>2810</v>
      </c>
      <c r="M501" s="395">
        <f>L501*K501</f>
        <v>3624.9</v>
      </c>
      <c r="N501" s="394"/>
      <c r="O501" s="396"/>
      <c r="P501" s="390"/>
    </row>
    <row r="502" spans="1:16" ht="13.5">
      <c r="A502" s="387"/>
      <c r="B502" s="371"/>
      <c r="C502" s="399" t="s">
        <v>823</v>
      </c>
      <c r="D502" s="389" t="s">
        <v>1109</v>
      </c>
      <c r="E502" s="390" t="s">
        <v>68</v>
      </c>
      <c r="F502" s="391">
        <v>4.68</v>
      </c>
      <c r="G502" s="392">
        <f>O6</f>
        <v>640</v>
      </c>
      <c r="H502" s="393">
        <f t="shared" ref="H502:H511" si="41">F502*G502</f>
        <v>2995.2</v>
      </c>
      <c r="I502" s="402" t="s">
        <v>160</v>
      </c>
      <c r="J502" s="394" t="s">
        <v>79</v>
      </c>
      <c r="K502" s="400">
        <v>0.44</v>
      </c>
      <c r="L502" s="401">
        <f>L7</f>
        <v>3250</v>
      </c>
      <c r="M502" s="395">
        <f>L502*K502</f>
        <v>1430</v>
      </c>
      <c r="N502" s="394"/>
      <c r="O502" s="396"/>
      <c r="P502" s="390"/>
    </row>
    <row r="503" spans="1:16" ht="13.5">
      <c r="A503" s="387"/>
      <c r="B503" s="371"/>
      <c r="C503" s="399" t="s">
        <v>18</v>
      </c>
      <c r="D503" s="389" t="s">
        <v>1110</v>
      </c>
      <c r="E503" s="390" t="s">
        <v>68</v>
      </c>
      <c r="F503" s="391">
        <v>2.64</v>
      </c>
      <c r="G503" s="392">
        <f>O6</f>
        <v>640</v>
      </c>
      <c r="H503" s="393">
        <f t="shared" si="41"/>
        <v>1689.6000000000001</v>
      </c>
      <c r="I503" s="394" t="s">
        <v>163</v>
      </c>
      <c r="J503" s="394" t="s">
        <v>79</v>
      </c>
      <c r="K503" s="400">
        <v>1.45</v>
      </c>
      <c r="L503" s="401">
        <f>L8</f>
        <v>1550</v>
      </c>
      <c r="M503" s="395">
        <f>SUM(M500:M502)</f>
        <v>11998.9</v>
      </c>
      <c r="N503" s="394"/>
      <c r="O503" s="396"/>
      <c r="P503" s="390"/>
    </row>
    <row r="504" spans="1:16" ht="13.5">
      <c r="A504" s="387"/>
      <c r="B504" s="371"/>
      <c r="C504" s="399" t="s">
        <v>20</v>
      </c>
      <c r="D504" s="389" t="s">
        <v>1111</v>
      </c>
      <c r="E504" s="390" t="s">
        <v>68</v>
      </c>
      <c r="F504" s="391">
        <v>2.42</v>
      </c>
      <c r="G504" s="392">
        <f>O6</f>
        <v>640</v>
      </c>
      <c r="H504" s="393">
        <f t="shared" si="41"/>
        <v>1548.8</v>
      </c>
      <c r="I504" s="394"/>
      <c r="J504" s="394"/>
      <c r="K504" s="400"/>
      <c r="L504" s="401"/>
      <c r="M504" s="395"/>
      <c r="N504" s="394"/>
      <c r="O504" s="396"/>
      <c r="P504" s="390"/>
    </row>
    <row r="505" spans="1:16" ht="13.5">
      <c r="A505" s="387"/>
      <c r="B505" s="371"/>
      <c r="C505" s="388" t="s">
        <v>1101</v>
      </c>
      <c r="D505" s="389" t="s">
        <v>1112</v>
      </c>
      <c r="E505" s="390" t="s">
        <v>68</v>
      </c>
      <c r="F505" s="391">
        <v>0.44</v>
      </c>
      <c r="G505" s="392">
        <f>O6</f>
        <v>640</v>
      </c>
      <c r="H505" s="393">
        <f t="shared" si="41"/>
        <v>281.60000000000002</v>
      </c>
      <c r="I505" s="394"/>
      <c r="J505" s="394"/>
      <c r="K505" s="400"/>
      <c r="L505" s="401"/>
      <c r="M505" s="395"/>
      <c r="N505" s="394"/>
      <c r="O505" s="396"/>
      <c r="P505" s="390"/>
    </row>
    <row r="506" spans="1:16" ht="27">
      <c r="A506" s="387"/>
      <c r="B506" s="371"/>
      <c r="C506" s="388" t="s">
        <v>1103</v>
      </c>
      <c r="D506" s="389" t="s">
        <v>79</v>
      </c>
      <c r="E506" s="390" t="s">
        <v>67</v>
      </c>
      <c r="F506" s="391">
        <v>0.75</v>
      </c>
      <c r="G506" s="392">
        <f>I6</f>
        <v>1000</v>
      </c>
      <c r="H506" s="393">
        <f t="shared" si="41"/>
        <v>750</v>
      </c>
      <c r="I506" s="394"/>
      <c r="J506" s="394"/>
      <c r="K506" s="400"/>
      <c r="L506" s="401"/>
      <c r="M506" s="395"/>
      <c r="N506" s="394"/>
      <c r="O506" s="396"/>
      <c r="P506" s="390"/>
    </row>
    <row r="507" spans="1:16" ht="13.5">
      <c r="A507" s="387"/>
      <c r="B507" s="371"/>
      <c r="C507" s="388"/>
      <c r="D507" s="389"/>
      <c r="E507" s="390" t="s">
        <v>68</v>
      </c>
      <c r="F507" s="391">
        <v>3</v>
      </c>
      <c r="G507" s="392">
        <f>O6</f>
        <v>640</v>
      </c>
      <c r="H507" s="393">
        <f t="shared" si="41"/>
        <v>1920</v>
      </c>
      <c r="I507" s="394"/>
      <c r="J507" s="394"/>
      <c r="K507" s="400"/>
      <c r="L507" s="401"/>
      <c r="M507" s="395"/>
      <c r="N507" s="394"/>
      <c r="O507" s="396"/>
      <c r="P507" s="390"/>
    </row>
    <row r="508" spans="1:16" ht="13.5">
      <c r="A508" s="387"/>
      <c r="B508" s="371"/>
      <c r="C508" s="388" t="s">
        <v>1104</v>
      </c>
      <c r="D508" s="389" t="s">
        <v>1113</v>
      </c>
      <c r="E508" s="390" t="s">
        <v>68</v>
      </c>
      <c r="F508" s="391">
        <v>0.31</v>
      </c>
      <c r="G508" s="392">
        <f>O6</f>
        <v>640</v>
      </c>
      <c r="H508" s="393">
        <f t="shared" si="41"/>
        <v>198.4</v>
      </c>
      <c r="I508" s="394"/>
      <c r="J508" s="394"/>
      <c r="K508" s="400"/>
      <c r="L508" s="401"/>
      <c r="M508" s="395"/>
      <c r="N508" s="394"/>
      <c r="O508" s="396"/>
      <c r="P508" s="390"/>
    </row>
    <row r="509" spans="1:16" ht="13.5">
      <c r="A509" s="387"/>
      <c r="B509" s="371"/>
      <c r="C509" s="388" t="s">
        <v>1106</v>
      </c>
      <c r="D509" s="389" t="s">
        <v>993</v>
      </c>
      <c r="E509" s="390" t="s">
        <v>67</v>
      </c>
      <c r="F509" s="391">
        <v>0.25</v>
      </c>
      <c r="G509" s="392">
        <f>I6</f>
        <v>1000</v>
      </c>
      <c r="H509" s="393">
        <f t="shared" si="41"/>
        <v>250</v>
      </c>
      <c r="I509" s="394"/>
      <c r="J509" s="394"/>
      <c r="K509" s="400"/>
      <c r="L509" s="401"/>
      <c r="M509" s="395"/>
      <c r="N509" s="394"/>
      <c r="O509" s="396"/>
      <c r="P509" s="390"/>
    </row>
    <row r="510" spans="1:16" ht="13.5">
      <c r="A510" s="387"/>
      <c r="B510" s="371"/>
      <c r="C510" s="388"/>
      <c r="D510" s="389"/>
      <c r="E510" s="390" t="s">
        <v>68</v>
      </c>
      <c r="F510" s="391">
        <v>0.5</v>
      </c>
      <c r="G510" s="392">
        <f>O6</f>
        <v>640</v>
      </c>
      <c r="H510" s="393">
        <f t="shared" si="41"/>
        <v>320</v>
      </c>
      <c r="I510" s="394"/>
      <c r="J510" s="394"/>
      <c r="K510" s="400"/>
      <c r="L510" s="401"/>
      <c r="M510" s="395"/>
      <c r="N510" s="394"/>
      <c r="O510" s="396"/>
      <c r="P510" s="390"/>
    </row>
    <row r="511" spans="1:16" ht="13.5">
      <c r="A511" s="387"/>
      <c r="B511" s="371"/>
      <c r="C511" s="388" t="s">
        <v>1107</v>
      </c>
      <c r="D511" s="389" t="s">
        <v>993</v>
      </c>
      <c r="E511" s="390" t="s">
        <v>68</v>
      </c>
      <c r="F511" s="391">
        <v>0.25</v>
      </c>
      <c r="G511" s="392">
        <f>O6</f>
        <v>640</v>
      </c>
      <c r="H511" s="393">
        <f t="shared" si="41"/>
        <v>160</v>
      </c>
      <c r="I511" s="394"/>
      <c r="J511" s="394"/>
      <c r="K511" s="400"/>
      <c r="L511" s="401"/>
      <c r="M511" s="395"/>
      <c r="N511" s="394"/>
      <c r="O511" s="396"/>
      <c r="P511" s="390"/>
    </row>
    <row r="512" spans="1:16" ht="13.5">
      <c r="A512" s="387"/>
      <c r="B512" s="371"/>
      <c r="C512" s="388"/>
      <c r="D512" s="389"/>
      <c r="E512" s="390"/>
      <c r="F512" s="391"/>
      <c r="G512" s="392"/>
      <c r="H512" s="393">
        <f>SUM(H500:H511)</f>
        <v>11041.6</v>
      </c>
      <c r="I512" s="394"/>
      <c r="J512" s="394"/>
      <c r="K512" s="400"/>
      <c r="L512" s="401"/>
      <c r="M512" s="395">
        <f>SUM(M503)</f>
        <v>11998.9</v>
      </c>
      <c r="N512" s="394"/>
      <c r="O512" s="396">
        <f>M512+H512</f>
        <v>23040.5</v>
      </c>
      <c r="P512" s="390"/>
    </row>
    <row r="513" spans="1:16" ht="13.5">
      <c r="A513" s="387"/>
      <c r="B513" s="408" t="s">
        <v>996</v>
      </c>
      <c r="C513" s="388" t="s">
        <v>1114</v>
      </c>
      <c r="D513" s="389" t="s">
        <v>79</v>
      </c>
      <c r="E513" s="390"/>
      <c r="F513" s="391"/>
      <c r="G513" s="392"/>
      <c r="H513" s="393"/>
      <c r="I513" s="394"/>
      <c r="J513" s="394"/>
      <c r="K513" s="400"/>
      <c r="L513" s="401"/>
      <c r="M513" s="395"/>
      <c r="N513" s="394"/>
      <c r="O513" s="396"/>
      <c r="P513" s="390"/>
    </row>
    <row r="514" spans="1:16" ht="13.5">
      <c r="A514" s="387"/>
      <c r="B514" s="371"/>
      <c r="C514" s="388" t="s">
        <v>1098</v>
      </c>
      <c r="D514" s="389" t="s">
        <v>1009</v>
      </c>
      <c r="E514" s="390" t="s">
        <v>68</v>
      </c>
      <c r="F514" s="391">
        <v>1.45</v>
      </c>
      <c r="G514" s="392">
        <f>O6</f>
        <v>640</v>
      </c>
      <c r="H514" s="393">
        <f>F514*G514</f>
        <v>928</v>
      </c>
      <c r="I514" s="394" t="s">
        <v>161</v>
      </c>
      <c r="J514" s="394" t="s">
        <v>85</v>
      </c>
      <c r="K514" s="400">
        <v>320</v>
      </c>
      <c r="L514" s="401">
        <f>I7/50</f>
        <v>21.7</v>
      </c>
      <c r="M514" s="395">
        <f>L514*K514</f>
        <v>6944</v>
      </c>
      <c r="N514" s="394"/>
      <c r="O514" s="396"/>
      <c r="P514" s="390"/>
    </row>
    <row r="515" spans="1:16" ht="13.5">
      <c r="A515" s="387"/>
      <c r="B515" s="371"/>
      <c r="C515" s="388" t="s">
        <v>1099</v>
      </c>
      <c r="D515" s="389"/>
      <c r="E515" s="390"/>
      <c r="F515" s="391"/>
      <c r="G515" s="392"/>
      <c r="H515" s="393"/>
      <c r="I515" s="394" t="s">
        <v>1108</v>
      </c>
      <c r="J515" s="394" t="s">
        <v>79</v>
      </c>
      <c r="K515" s="400">
        <v>1.29</v>
      </c>
      <c r="L515" s="401">
        <f>I9</f>
        <v>2810</v>
      </c>
      <c r="M515" s="395">
        <f>L515*K515</f>
        <v>3624.9</v>
      </c>
      <c r="N515" s="394"/>
      <c r="O515" s="396"/>
      <c r="P515" s="390"/>
    </row>
    <row r="516" spans="1:16" ht="13.5">
      <c r="A516" s="387"/>
      <c r="B516" s="371"/>
      <c r="C516" s="399" t="s">
        <v>823</v>
      </c>
      <c r="D516" s="389" t="s">
        <v>1109</v>
      </c>
      <c r="E516" s="390" t="s">
        <v>68</v>
      </c>
      <c r="F516" s="391">
        <v>4.68</v>
      </c>
      <c r="G516" s="392">
        <f>O6</f>
        <v>640</v>
      </c>
      <c r="H516" s="393">
        <f t="shared" ref="H516:H525" si="42">F516*G516</f>
        <v>2995.2</v>
      </c>
      <c r="I516" s="402" t="s">
        <v>160</v>
      </c>
      <c r="J516" s="394" t="s">
        <v>79</v>
      </c>
      <c r="K516" s="400">
        <v>0.44</v>
      </c>
      <c r="L516" s="401">
        <f>I8</f>
        <v>7300</v>
      </c>
      <c r="M516" s="395">
        <f>L516*K516</f>
        <v>3212</v>
      </c>
      <c r="N516" s="394"/>
      <c r="O516" s="396"/>
      <c r="P516" s="390"/>
    </row>
    <row r="517" spans="1:16" ht="13.5">
      <c r="A517" s="387"/>
      <c r="B517" s="371"/>
      <c r="C517" s="399" t="s">
        <v>18</v>
      </c>
      <c r="D517" s="389" t="s">
        <v>1110</v>
      </c>
      <c r="E517" s="390" t="s">
        <v>68</v>
      </c>
      <c r="F517" s="391">
        <v>2.64</v>
      </c>
      <c r="G517" s="392">
        <f>O6</f>
        <v>640</v>
      </c>
      <c r="H517" s="393">
        <f t="shared" si="42"/>
        <v>1689.6000000000001</v>
      </c>
      <c r="I517" s="394" t="s">
        <v>163</v>
      </c>
      <c r="J517" s="394" t="s">
        <v>79</v>
      </c>
      <c r="K517" s="400">
        <v>1.45</v>
      </c>
      <c r="L517" s="401">
        <f>L8</f>
        <v>1550</v>
      </c>
      <c r="M517" s="395">
        <f>SUM(M514:M516)</f>
        <v>13780.9</v>
      </c>
      <c r="N517" s="394"/>
      <c r="O517" s="396"/>
      <c r="P517" s="390"/>
    </row>
    <row r="518" spans="1:16" ht="13.5">
      <c r="A518" s="387"/>
      <c r="B518" s="371"/>
      <c r="C518" s="399" t="s">
        <v>20</v>
      </c>
      <c r="D518" s="389" t="s">
        <v>1111</v>
      </c>
      <c r="E518" s="390" t="s">
        <v>68</v>
      </c>
      <c r="F518" s="391">
        <v>2.42</v>
      </c>
      <c r="G518" s="392">
        <f>O6</f>
        <v>640</v>
      </c>
      <c r="H518" s="393">
        <f t="shared" si="42"/>
        <v>1548.8</v>
      </c>
      <c r="I518" s="394"/>
      <c r="J518" s="394"/>
      <c r="K518" s="400"/>
      <c r="L518" s="401"/>
      <c r="M518" s="395"/>
      <c r="N518" s="394"/>
      <c r="O518" s="396"/>
      <c r="P518" s="390"/>
    </row>
    <row r="519" spans="1:16" ht="13.5">
      <c r="A519" s="387"/>
      <c r="B519" s="371"/>
      <c r="C519" s="388" t="s">
        <v>1101</v>
      </c>
      <c r="D519" s="389" t="s">
        <v>1112</v>
      </c>
      <c r="E519" s="390" t="s">
        <v>68</v>
      </c>
      <c r="F519" s="391">
        <v>0.44</v>
      </c>
      <c r="G519" s="392">
        <f>O6</f>
        <v>640</v>
      </c>
      <c r="H519" s="393">
        <f t="shared" si="42"/>
        <v>281.60000000000002</v>
      </c>
      <c r="I519" s="394"/>
      <c r="J519" s="394"/>
      <c r="K519" s="400"/>
      <c r="L519" s="401"/>
      <c r="M519" s="395"/>
      <c r="N519" s="394"/>
      <c r="O519" s="396"/>
      <c r="P519" s="390"/>
    </row>
    <row r="520" spans="1:16" ht="27">
      <c r="A520" s="387"/>
      <c r="B520" s="371"/>
      <c r="C520" s="388" t="s">
        <v>1103</v>
      </c>
      <c r="D520" s="389" t="s">
        <v>79</v>
      </c>
      <c r="E520" s="390" t="s">
        <v>67</v>
      </c>
      <c r="F520" s="391">
        <v>0.75</v>
      </c>
      <c r="G520" s="392">
        <f>I6</f>
        <v>1000</v>
      </c>
      <c r="H520" s="393">
        <f t="shared" si="42"/>
        <v>750</v>
      </c>
      <c r="I520" s="394"/>
      <c r="J520" s="394"/>
      <c r="K520" s="400"/>
      <c r="L520" s="401"/>
      <c r="M520" s="395"/>
      <c r="N520" s="394"/>
      <c r="O520" s="396"/>
      <c r="P520" s="390"/>
    </row>
    <row r="521" spans="1:16" ht="13.5">
      <c r="A521" s="387"/>
      <c r="B521" s="371"/>
      <c r="C521" s="388"/>
      <c r="D521" s="389"/>
      <c r="E521" s="390" t="s">
        <v>68</v>
      </c>
      <c r="F521" s="391">
        <v>3</v>
      </c>
      <c r="G521" s="392">
        <f>O6</f>
        <v>640</v>
      </c>
      <c r="H521" s="393">
        <f t="shared" si="42"/>
        <v>1920</v>
      </c>
      <c r="I521" s="394"/>
      <c r="J521" s="394"/>
      <c r="K521" s="400"/>
      <c r="L521" s="401"/>
      <c r="M521" s="395"/>
      <c r="N521" s="394"/>
      <c r="O521" s="396"/>
      <c r="P521" s="390"/>
    </row>
    <row r="522" spans="1:16" ht="13.5">
      <c r="A522" s="387"/>
      <c r="B522" s="371"/>
      <c r="C522" s="388" t="s">
        <v>1104</v>
      </c>
      <c r="D522" s="389" t="s">
        <v>1113</v>
      </c>
      <c r="E522" s="390" t="s">
        <v>68</v>
      </c>
      <c r="F522" s="391">
        <v>0.31</v>
      </c>
      <c r="G522" s="392">
        <f>O6</f>
        <v>640</v>
      </c>
      <c r="H522" s="393">
        <f t="shared" si="42"/>
        <v>198.4</v>
      </c>
      <c r="I522" s="394"/>
      <c r="J522" s="394"/>
      <c r="K522" s="400"/>
      <c r="L522" s="401"/>
      <c r="M522" s="395"/>
      <c r="N522" s="394"/>
      <c r="O522" s="396"/>
      <c r="P522" s="390"/>
    </row>
    <row r="523" spans="1:16" ht="13.5">
      <c r="A523" s="387"/>
      <c r="B523" s="371"/>
      <c r="C523" s="388" t="s">
        <v>1106</v>
      </c>
      <c r="D523" s="389" t="s">
        <v>993</v>
      </c>
      <c r="E523" s="390" t="s">
        <v>67</v>
      </c>
      <c r="F523" s="391">
        <v>0.25</v>
      </c>
      <c r="G523" s="392">
        <f>I6</f>
        <v>1000</v>
      </c>
      <c r="H523" s="393">
        <f t="shared" si="42"/>
        <v>250</v>
      </c>
      <c r="I523" s="394"/>
      <c r="J523" s="394"/>
      <c r="K523" s="400"/>
      <c r="L523" s="401"/>
      <c r="M523" s="395"/>
      <c r="N523" s="394"/>
      <c r="O523" s="396"/>
      <c r="P523" s="390"/>
    </row>
    <row r="524" spans="1:16" ht="13.5">
      <c r="A524" s="387"/>
      <c r="B524" s="371"/>
      <c r="C524" s="388"/>
      <c r="D524" s="389"/>
      <c r="E524" s="390" t="s">
        <v>68</v>
      </c>
      <c r="F524" s="391">
        <v>0.5</v>
      </c>
      <c r="G524" s="392">
        <f>O6</f>
        <v>640</v>
      </c>
      <c r="H524" s="393">
        <f t="shared" si="42"/>
        <v>320</v>
      </c>
      <c r="I524" s="394"/>
      <c r="J524" s="394"/>
      <c r="K524" s="400"/>
      <c r="L524" s="401"/>
      <c r="M524" s="395"/>
      <c r="N524" s="394"/>
      <c r="O524" s="396"/>
      <c r="P524" s="390"/>
    </row>
    <row r="525" spans="1:16" ht="13.5">
      <c r="A525" s="387"/>
      <c r="B525" s="371"/>
      <c r="C525" s="388" t="s">
        <v>1107</v>
      </c>
      <c r="D525" s="389" t="s">
        <v>993</v>
      </c>
      <c r="E525" s="390" t="s">
        <v>68</v>
      </c>
      <c r="F525" s="391">
        <v>0.25</v>
      </c>
      <c r="G525" s="392">
        <f>O6</f>
        <v>640</v>
      </c>
      <c r="H525" s="393">
        <f t="shared" si="42"/>
        <v>160</v>
      </c>
      <c r="I525" s="394"/>
      <c r="J525" s="394"/>
      <c r="K525" s="400"/>
      <c r="L525" s="401"/>
      <c r="M525" s="395"/>
      <c r="N525" s="394"/>
      <c r="O525" s="396"/>
      <c r="P525" s="390"/>
    </row>
    <row r="526" spans="1:16" ht="13.5">
      <c r="A526" s="387"/>
      <c r="B526" s="371"/>
      <c r="C526" s="388"/>
      <c r="D526" s="389"/>
      <c r="E526" s="390"/>
      <c r="F526" s="391"/>
      <c r="G526" s="392"/>
      <c r="H526" s="393">
        <f>SUM(H514:H525)</f>
        <v>11041.6</v>
      </c>
      <c r="I526" s="394"/>
      <c r="J526" s="394"/>
      <c r="K526" s="400"/>
      <c r="L526" s="401"/>
      <c r="M526" s="395">
        <f>SUM(M517)</f>
        <v>13780.9</v>
      </c>
      <c r="N526" s="394"/>
      <c r="O526" s="396">
        <f>M526+H526</f>
        <v>24822.5</v>
      </c>
      <c r="P526" s="390"/>
    </row>
    <row r="527" spans="1:16" ht="27">
      <c r="A527" s="387"/>
      <c r="B527" s="371" t="s">
        <v>447</v>
      </c>
      <c r="C527" s="388" t="s">
        <v>1115</v>
      </c>
      <c r="D527" s="389"/>
      <c r="E527" s="390"/>
      <c r="F527" s="391"/>
      <c r="G527" s="392"/>
      <c r="H527" s="393"/>
      <c r="I527" s="394"/>
      <c r="J527" s="394"/>
      <c r="K527" s="400"/>
      <c r="L527" s="401"/>
      <c r="M527" s="395"/>
      <c r="N527" s="394"/>
      <c r="O527" s="396"/>
      <c r="P527" s="390"/>
    </row>
    <row r="528" spans="1:16" ht="13.5">
      <c r="A528" s="387"/>
      <c r="B528" s="371" t="s">
        <v>1007</v>
      </c>
      <c r="C528" s="388" t="s">
        <v>1114</v>
      </c>
      <c r="D528" s="389" t="s">
        <v>79</v>
      </c>
      <c r="E528" s="390"/>
      <c r="F528" s="391"/>
      <c r="G528" s="392"/>
      <c r="H528" s="393"/>
      <c r="I528" s="394"/>
      <c r="J528" s="394"/>
      <c r="K528" s="400"/>
      <c r="L528" s="401"/>
      <c r="M528" s="395"/>
      <c r="N528" s="394"/>
      <c r="O528" s="396"/>
      <c r="P528" s="390"/>
    </row>
    <row r="529" spans="1:16" ht="13.5">
      <c r="A529" s="387"/>
      <c r="B529" s="371"/>
      <c r="C529" s="388" t="s">
        <v>1098</v>
      </c>
      <c r="D529" s="389" t="s">
        <v>1009</v>
      </c>
      <c r="E529" s="390" t="s">
        <v>68</v>
      </c>
      <c r="F529" s="391">
        <v>1.45</v>
      </c>
      <c r="G529" s="392">
        <f>O6</f>
        <v>640</v>
      </c>
      <c r="H529" s="393">
        <f>F529*G529</f>
        <v>928</v>
      </c>
      <c r="I529" s="394" t="s">
        <v>161</v>
      </c>
      <c r="J529" s="394" t="s">
        <v>85</v>
      </c>
      <c r="K529" s="400">
        <v>320</v>
      </c>
      <c r="L529" s="401">
        <f>I7/50</f>
        <v>21.7</v>
      </c>
      <c r="M529" s="395">
        <f>L529*K529</f>
        <v>6944</v>
      </c>
      <c r="N529" s="394"/>
      <c r="O529" s="396"/>
      <c r="P529" s="390"/>
    </row>
    <row r="530" spans="1:16" ht="13.5">
      <c r="A530" s="387"/>
      <c r="B530" s="371"/>
      <c r="C530" s="388" t="s">
        <v>1099</v>
      </c>
      <c r="D530" s="389"/>
      <c r="E530" s="390"/>
      <c r="F530" s="391"/>
      <c r="G530" s="392"/>
      <c r="H530" s="393"/>
      <c r="I530" s="394" t="s">
        <v>1108</v>
      </c>
      <c r="J530" s="394" t="s">
        <v>79</v>
      </c>
      <c r="K530" s="400">
        <v>1.29</v>
      </c>
      <c r="L530" s="401">
        <f>I9</f>
        <v>2810</v>
      </c>
      <c r="M530" s="395">
        <f>L530*K530</f>
        <v>3624.9</v>
      </c>
      <c r="N530" s="394"/>
      <c r="O530" s="396"/>
      <c r="P530" s="390"/>
    </row>
    <row r="531" spans="1:16" ht="13.5">
      <c r="A531" s="387"/>
      <c r="B531" s="371"/>
      <c r="C531" s="399" t="s">
        <v>823</v>
      </c>
      <c r="D531" s="389" t="s">
        <v>1109</v>
      </c>
      <c r="E531" s="390" t="s">
        <v>68</v>
      </c>
      <c r="F531" s="391">
        <v>4.68</v>
      </c>
      <c r="G531" s="392">
        <f>O6</f>
        <v>640</v>
      </c>
      <c r="H531" s="393">
        <f t="shared" ref="H531:H540" si="43">F531*G531</f>
        <v>2995.2</v>
      </c>
      <c r="I531" s="402" t="s">
        <v>160</v>
      </c>
      <c r="J531" s="394" t="s">
        <v>79</v>
      </c>
      <c r="K531" s="400">
        <v>0.44</v>
      </c>
      <c r="L531" s="401">
        <f>L7</f>
        <v>3250</v>
      </c>
      <c r="M531" s="395">
        <f>L531*K531</f>
        <v>1430</v>
      </c>
      <c r="N531" s="394"/>
      <c r="O531" s="396"/>
      <c r="P531" s="390"/>
    </row>
    <row r="532" spans="1:16" ht="13.5">
      <c r="A532" s="387"/>
      <c r="B532" s="371"/>
      <c r="C532" s="399" t="s">
        <v>18</v>
      </c>
      <c r="D532" s="389" t="s">
        <v>1110</v>
      </c>
      <c r="E532" s="390" t="s">
        <v>68</v>
      </c>
      <c r="F532" s="391">
        <v>2.64</v>
      </c>
      <c r="G532" s="392">
        <f>O6</f>
        <v>640</v>
      </c>
      <c r="H532" s="393">
        <f t="shared" si="43"/>
        <v>1689.6000000000001</v>
      </c>
      <c r="I532" s="394" t="s">
        <v>163</v>
      </c>
      <c r="J532" s="394" t="s">
        <v>79</v>
      </c>
      <c r="K532" s="400">
        <v>1.45</v>
      </c>
      <c r="L532" s="401">
        <f>L8</f>
        <v>1550</v>
      </c>
      <c r="M532" s="395">
        <f>SUM(M529:M531)</f>
        <v>11998.9</v>
      </c>
      <c r="N532" s="394"/>
      <c r="O532" s="396"/>
      <c r="P532" s="390"/>
    </row>
    <row r="533" spans="1:16" ht="13.5">
      <c r="A533" s="387"/>
      <c r="B533" s="371"/>
      <c r="C533" s="399" t="s">
        <v>20</v>
      </c>
      <c r="D533" s="389" t="s">
        <v>1111</v>
      </c>
      <c r="E533" s="390" t="s">
        <v>68</v>
      </c>
      <c r="F533" s="391">
        <v>2.42</v>
      </c>
      <c r="G533" s="392">
        <f>O6</f>
        <v>640</v>
      </c>
      <c r="H533" s="393">
        <f t="shared" si="43"/>
        <v>1548.8</v>
      </c>
      <c r="I533" s="394"/>
      <c r="J533" s="394"/>
      <c r="K533" s="400"/>
      <c r="L533" s="401"/>
      <c r="M533" s="395"/>
      <c r="N533" s="394"/>
      <c r="O533" s="396"/>
      <c r="P533" s="390"/>
    </row>
    <row r="534" spans="1:16" ht="13.5">
      <c r="A534" s="387"/>
      <c r="B534" s="371"/>
      <c r="C534" s="388" t="s">
        <v>1101</v>
      </c>
      <c r="D534" s="389" t="s">
        <v>1112</v>
      </c>
      <c r="E534" s="390" t="s">
        <v>68</v>
      </c>
      <c r="F534" s="391">
        <v>0.44</v>
      </c>
      <c r="G534" s="392">
        <f>O6</f>
        <v>640</v>
      </c>
      <c r="H534" s="393">
        <f t="shared" si="43"/>
        <v>281.60000000000002</v>
      </c>
      <c r="I534" s="394"/>
      <c r="J534" s="394"/>
      <c r="K534" s="400"/>
      <c r="L534" s="401"/>
      <c r="M534" s="395"/>
      <c r="N534" s="394"/>
      <c r="O534" s="396"/>
      <c r="P534" s="390"/>
    </row>
    <row r="535" spans="1:16" ht="27">
      <c r="A535" s="387"/>
      <c r="B535" s="371"/>
      <c r="C535" s="388" t="s">
        <v>1103</v>
      </c>
      <c r="D535" s="389" t="s">
        <v>79</v>
      </c>
      <c r="E535" s="390" t="s">
        <v>67</v>
      </c>
      <c r="F535" s="391">
        <v>0.75</v>
      </c>
      <c r="G535" s="392">
        <f>I6</f>
        <v>1000</v>
      </c>
      <c r="H535" s="393">
        <f t="shared" si="43"/>
        <v>750</v>
      </c>
      <c r="I535" s="394"/>
      <c r="J535" s="394"/>
      <c r="K535" s="400"/>
      <c r="L535" s="401"/>
      <c r="M535" s="395"/>
      <c r="N535" s="394"/>
      <c r="O535" s="396"/>
      <c r="P535" s="390"/>
    </row>
    <row r="536" spans="1:16" ht="13.5">
      <c r="A536" s="387"/>
      <c r="B536" s="371"/>
      <c r="C536" s="388"/>
      <c r="D536" s="389"/>
      <c r="E536" s="390" t="s">
        <v>68</v>
      </c>
      <c r="F536" s="391">
        <v>4</v>
      </c>
      <c r="G536" s="392">
        <f>O6</f>
        <v>640</v>
      </c>
      <c r="H536" s="393">
        <f t="shared" si="43"/>
        <v>2560</v>
      </c>
      <c r="I536" s="394"/>
      <c r="J536" s="394"/>
      <c r="K536" s="400"/>
      <c r="L536" s="401"/>
      <c r="M536" s="395"/>
      <c r="N536" s="394"/>
      <c r="O536" s="396"/>
      <c r="P536" s="390"/>
    </row>
    <row r="537" spans="1:16" ht="13.5">
      <c r="A537" s="387"/>
      <c r="B537" s="371"/>
      <c r="C537" s="388" t="s">
        <v>1104</v>
      </c>
      <c r="D537" s="389" t="s">
        <v>1113</v>
      </c>
      <c r="E537" s="390" t="s">
        <v>68</v>
      </c>
      <c r="F537" s="391">
        <v>0.31</v>
      </c>
      <c r="G537" s="392">
        <f>O6</f>
        <v>640</v>
      </c>
      <c r="H537" s="393">
        <f t="shared" si="43"/>
        <v>198.4</v>
      </c>
      <c r="I537" s="394"/>
      <c r="J537" s="394"/>
      <c r="K537" s="400"/>
      <c r="L537" s="401"/>
      <c r="M537" s="395"/>
      <c r="N537" s="394"/>
      <c r="O537" s="396"/>
      <c r="P537" s="390"/>
    </row>
    <row r="538" spans="1:16" ht="13.5">
      <c r="A538" s="387"/>
      <c r="B538" s="371"/>
      <c r="C538" s="388" t="s">
        <v>1106</v>
      </c>
      <c r="D538" s="389" t="s">
        <v>993</v>
      </c>
      <c r="E538" s="390" t="s">
        <v>67</v>
      </c>
      <c r="F538" s="391">
        <v>0.25</v>
      </c>
      <c r="G538" s="392">
        <f>I6</f>
        <v>1000</v>
      </c>
      <c r="H538" s="393">
        <f t="shared" si="43"/>
        <v>250</v>
      </c>
      <c r="I538" s="394"/>
      <c r="J538" s="394"/>
      <c r="K538" s="400"/>
      <c r="L538" s="401"/>
      <c r="M538" s="395"/>
      <c r="N538" s="394"/>
      <c r="O538" s="396"/>
      <c r="P538" s="390"/>
    </row>
    <row r="539" spans="1:16" ht="13.5">
      <c r="A539" s="387"/>
      <c r="B539" s="371"/>
      <c r="C539" s="388"/>
      <c r="D539" s="389"/>
      <c r="E539" s="390" t="s">
        <v>68</v>
      </c>
      <c r="F539" s="391">
        <v>0.5</v>
      </c>
      <c r="G539" s="392">
        <f>O6</f>
        <v>640</v>
      </c>
      <c r="H539" s="393">
        <f t="shared" si="43"/>
        <v>320</v>
      </c>
      <c r="I539" s="394"/>
      <c r="J539" s="394"/>
      <c r="K539" s="400"/>
      <c r="L539" s="401"/>
      <c r="M539" s="395"/>
      <c r="N539" s="394"/>
      <c r="O539" s="396"/>
      <c r="P539" s="390"/>
    </row>
    <row r="540" spans="1:16" ht="13.5">
      <c r="A540" s="387"/>
      <c r="B540" s="371"/>
      <c r="C540" s="388" t="s">
        <v>1107</v>
      </c>
      <c r="D540" s="389" t="s">
        <v>993</v>
      </c>
      <c r="E540" s="390" t="s">
        <v>68</v>
      </c>
      <c r="F540" s="391">
        <v>0.25</v>
      </c>
      <c r="G540" s="392">
        <f>O6</f>
        <v>640</v>
      </c>
      <c r="H540" s="393">
        <f t="shared" si="43"/>
        <v>160</v>
      </c>
      <c r="I540" s="394"/>
      <c r="J540" s="394"/>
      <c r="K540" s="400"/>
      <c r="L540" s="401"/>
      <c r="M540" s="395"/>
      <c r="N540" s="394"/>
      <c r="O540" s="396"/>
      <c r="P540" s="390"/>
    </row>
    <row r="541" spans="1:16" ht="13.5">
      <c r="A541" s="387"/>
      <c r="B541" s="371"/>
      <c r="C541" s="388"/>
      <c r="D541" s="389"/>
      <c r="E541" s="390"/>
      <c r="F541" s="391"/>
      <c r="G541" s="392"/>
      <c r="H541" s="393">
        <f>SUM(H529:H540)</f>
        <v>11681.6</v>
      </c>
      <c r="I541" s="394"/>
      <c r="J541" s="394"/>
      <c r="K541" s="400"/>
      <c r="L541" s="401"/>
      <c r="M541" s="395">
        <f>SUM(M532)</f>
        <v>11998.9</v>
      </c>
      <c r="N541" s="394"/>
      <c r="O541" s="396">
        <f>M541+H541</f>
        <v>23680.5</v>
      </c>
      <c r="P541" s="390"/>
    </row>
    <row r="542" spans="1:16" ht="13.5">
      <c r="A542" s="387"/>
      <c r="B542" s="408" t="s">
        <v>1007</v>
      </c>
      <c r="C542" s="388" t="s">
        <v>1114</v>
      </c>
      <c r="D542" s="389" t="s">
        <v>79</v>
      </c>
      <c r="E542" s="390"/>
      <c r="F542" s="391"/>
      <c r="G542" s="392"/>
      <c r="H542" s="393"/>
      <c r="I542" s="394"/>
      <c r="J542" s="394"/>
      <c r="K542" s="400"/>
      <c r="L542" s="401"/>
      <c r="M542" s="395"/>
      <c r="N542" s="394"/>
      <c r="O542" s="396"/>
      <c r="P542" s="390"/>
    </row>
    <row r="543" spans="1:16" ht="13.5">
      <c r="A543" s="387"/>
      <c r="B543" s="371"/>
      <c r="C543" s="388" t="s">
        <v>1098</v>
      </c>
      <c r="D543" s="389" t="s">
        <v>1009</v>
      </c>
      <c r="E543" s="390" t="s">
        <v>68</v>
      </c>
      <c r="F543" s="391">
        <v>1.45</v>
      </c>
      <c r="G543" s="392">
        <f>O6</f>
        <v>640</v>
      </c>
      <c r="H543" s="393">
        <f>F543*G543</f>
        <v>928</v>
      </c>
      <c r="I543" s="394" t="s">
        <v>161</v>
      </c>
      <c r="J543" s="394" t="s">
        <v>85</v>
      </c>
      <c r="K543" s="400">
        <v>320</v>
      </c>
      <c r="L543" s="401">
        <f>I7/50</f>
        <v>21.7</v>
      </c>
      <c r="M543" s="395">
        <f>L543*K543</f>
        <v>6944</v>
      </c>
      <c r="N543" s="394"/>
      <c r="O543" s="396"/>
      <c r="P543" s="390"/>
    </row>
    <row r="544" spans="1:16" ht="13.5">
      <c r="A544" s="387"/>
      <c r="B544" s="371"/>
      <c r="C544" s="388" t="s">
        <v>1099</v>
      </c>
      <c r="D544" s="389"/>
      <c r="E544" s="390"/>
      <c r="F544" s="391"/>
      <c r="G544" s="392"/>
      <c r="H544" s="393"/>
      <c r="I544" s="394" t="s">
        <v>1108</v>
      </c>
      <c r="J544" s="394" t="s">
        <v>79</v>
      </c>
      <c r="K544" s="400">
        <v>1.29</v>
      </c>
      <c r="L544" s="401">
        <f>I9</f>
        <v>2810</v>
      </c>
      <c r="M544" s="395">
        <f>L544*K544</f>
        <v>3624.9</v>
      </c>
      <c r="N544" s="394"/>
      <c r="O544" s="396"/>
      <c r="P544" s="390"/>
    </row>
    <row r="545" spans="1:16" ht="13.5">
      <c r="A545" s="387"/>
      <c r="B545" s="371"/>
      <c r="C545" s="399" t="s">
        <v>823</v>
      </c>
      <c r="D545" s="389" t="s">
        <v>1109</v>
      </c>
      <c r="E545" s="390" t="s">
        <v>68</v>
      </c>
      <c r="F545" s="391">
        <v>4.68</v>
      </c>
      <c r="G545" s="392">
        <f>O6</f>
        <v>640</v>
      </c>
      <c r="H545" s="393">
        <f t="shared" ref="H545:H554" si="44">F545*G545</f>
        <v>2995.2</v>
      </c>
      <c r="I545" s="402" t="s">
        <v>160</v>
      </c>
      <c r="J545" s="394" t="s">
        <v>79</v>
      </c>
      <c r="K545" s="400">
        <v>0.44</v>
      </c>
      <c r="L545" s="401">
        <f>I8</f>
        <v>7300</v>
      </c>
      <c r="M545" s="395">
        <f>L545*K545</f>
        <v>3212</v>
      </c>
      <c r="N545" s="394"/>
      <c r="O545" s="396"/>
      <c r="P545" s="390"/>
    </row>
    <row r="546" spans="1:16" ht="13.5">
      <c r="A546" s="387"/>
      <c r="B546" s="371"/>
      <c r="C546" s="399" t="s">
        <v>18</v>
      </c>
      <c r="D546" s="389" t="s">
        <v>1110</v>
      </c>
      <c r="E546" s="390" t="s">
        <v>68</v>
      </c>
      <c r="F546" s="391">
        <v>2.64</v>
      </c>
      <c r="G546" s="392">
        <f>O6</f>
        <v>640</v>
      </c>
      <c r="H546" s="393">
        <f t="shared" si="44"/>
        <v>1689.6000000000001</v>
      </c>
      <c r="I546" s="394" t="s">
        <v>163</v>
      </c>
      <c r="J546" s="394" t="s">
        <v>79</v>
      </c>
      <c r="K546" s="400">
        <v>1.45</v>
      </c>
      <c r="L546" s="401">
        <f>L8</f>
        <v>1550</v>
      </c>
      <c r="M546" s="395">
        <f>SUM(M543:M545)</f>
        <v>13780.9</v>
      </c>
      <c r="N546" s="394"/>
      <c r="O546" s="396"/>
      <c r="P546" s="390"/>
    </row>
    <row r="547" spans="1:16" ht="13.5">
      <c r="A547" s="387"/>
      <c r="B547" s="371"/>
      <c r="C547" s="399" t="s">
        <v>20</v>
      </c>
      <c r="D547" s="389" t="s">
        <v>1111</v>
      </c>
      <c r="E547" s="390" t="s">
        <v>68</v>
      </c>
      <c r="F547" s="391">
        <v>2.42</v>
      </c>
      <c r="G547" s="392">
        <f>O6</f>
        <v>640</v>
      </c>
      <c r="H547" s="393">
        <f t="shared" si="44"/>
        <v>1548.8</v>
      </c>
      <c r="I547" s="394"/>
      <c r="J547" s="394"/>
      <c r="K547" s="400"/>
      <c r="L547" s="401"/>
      <c r="M547" s="395"/>
      <c r="N547" s="394"/>
      <c r="O547" s="396"/>
      <c r="P547" s="390"/>
    </row>
    <row r="548" spans="1:16" ht="13.5">
      <c r="A548" s="387"/>
      <c r="B548" s="371"/>
      <c r="C548" s="388" t="s">
        <v>1101</v>
      </c>
      <c r="D548" s="389" t="s">
        <v>1112</v>
      </c>
      <c r="E548" s="390" t="s">
        <v>68</v>
      </c>
      <c r="F548" s="391">
        <v>0.44</v>
      </c>
      <c r="G548" s="392">
        <f>O6</f>
        <v>640</v>
      </c>
      <c r="H548" s="393">
        <f t="shared" si="44"/>
        <v>281.60000000000002</v>
      </c>
      <c r="I548" s="394"/>
      <c r="J548" s="394"/>
      <c r="K548" s="400"/>
      <c r="L548" s="401"/>
      <c r="M548" s="395"/>
      <c r="N548" s="394"/>
      <c r="O548" s="396"/>
      <c r="P548" s="390"/>
    </row>
    <row r="549" spans="1:16" ht="27">
      <c r="A549" s="387"/>
      <c r="B549" s="371"/>
      <c r="C549" s="388" t="s">
        <v>1103</v>
      </c>
      <c r="D549" s="389" t="s">
        <v>79</v>
      </c>
      <c r="E549" s="390" t="s">
        <v>67</v>
      </c>
      <c r="F549" s="391">
        <v>0.75</v>
      </c>
      <c r="G549" s="392">
        <f>I6</f>
        <v>1000</v>
      </c>
      <c r="H549" s="393">
        <f t="shared" si="44"/>
        <v>750</v>
      </c>
      <c r="I549" s="394"/>
      <c r="J549" s="394"/>
      <c r="K549" s="400"/>
      <c r="L549" s="401"/>
      <c r="M549" s="395"/>
      <c r="N549" s="394"/>
      <c r="O549" s="396"/>
      <c r="P549" s="390"/>
    </row>
    <row r="550" spans="1:16" ht="13.5">
      <c r="A550" s="387"/>
      <c r="B550" s="371"/>
      <c r="C550" s="388"/>
      <c r="D550" s="389"/>
      <c r="E550" s="390" t="s">
        <v>68</v>
      </c>
      <c r="F550" s="391">
        <v>4</v>
      </c>
      <c r="G550" s="392">
        <f>O6</f>
        <v>640</v>
      </c>
      <c r="H550" s="393">
        <f t="shared" si="44"/>
        <v>2560</v>
      </c>
      <c r="I550" s="394"/>
      <c r="J550" s="394"/>
      <c r="K550" s="400"/>
      <c r="L550" s="401"/>
      <c r="M550" s="395"/>
      <c r="N550" s="394"/>
      <c r="O550" s="396"/>
      <c r="P550" s="390"/>
    </row>
    <row r="551" spans="1:16" ht="13.5">
      <c r="A551" s="387"/>
      <c r="B551" s="371"/>
      <c r="C551" s="388" t="s">
        <v>1104</v>
      </c>
      <c r="D551" s="389" t="s">
        <v>1113</v>
      </c>
      <c r="E551" s="390" t="s">
        <v>68</v>
      </c>
      <c r="F551" s="391">
        <v>0.31</v>
      </c>
      <c r="G551" s="392">
        <f>O6</f>
        <v>640</v>
      </c>
      <c r="H551" s="393">
        <f t="shared" si="44"/>
        <v>198.4</v>
      </c>
      <c r="I551" s="394"/>
      <c r="J551" s="394"/>
      <c r="K551" s="400"/>
      <c r="L551" s="401"/>
      <c r="M551" s="395"/>
      <c r="N551" s="394"/>
      <c r="O551" s="396"/>
      <c r="P551" s="390"/>
    </row>
    <row r="552" spans="1:16" ht="13.5">
      <c r="A552" s="387"/>
      <c r="B552" s="371"/>
      <c r="C552" s="388" t="s">
        <v>1106</v>
      </c>
      <c r="D552" s="389" t="s">
        <v>993</v>
      </c>
      <c r="E552" s="390" t="s">
        <v>67</v>
      </c>
      <c r="F552" s="391">
        <v>0.25</v>
      </c>
      <c r="G552" s="392">
        <f>I6</f>
        <v>1000</v>
      </c>
      <c r="H552" s="393">
        <f t="shared" si="44"/>
        <v>250</v>
      </c>
      <c r="I552" s="394"/>
      <c r="J552" s="394"/>
      <c r="K552" s="400"/>
      <c r="L552" s="401"/>
      <c r="M552" s="395"/>
      <c r="N552" s="394"/>
      <c r="O552" s="396"/>
      <c r="P552" s="390"/>
    </row>
    <row r="553" spans="1:16" ht="13.5">
      <c r="A553" s="387"/>
      <c r="B553" s="371"/>
      <c r="C553" s="388"/>
      <c r="D553" s="389"/>
      <c r="E553" s="390" t="s">
        <v>68</v>
      </c>
      <c r="F553" s="391">
        <v>0.5</v>
      </c>
      <c r="G553" s="392">
        <f>O6</f>
        <v>640</v>
      </c>
      <c r="H553" s="393">
        <f t="shared" si="44"/>
        <v>320</v>
      </c>
      <c r="I553" s="394"/>
      <c r="J553" s="394"/>
      <c r="K553" s="400"/>
      <c r="L553" s="401"/>
      <c r="M553" s="395"/>
      <c r="N553" s="394"/>
      <c r="O553" s="396"/>
      <c r="P553" s="390"/>
    </row>
    <row r="554" spans="1:16" ht="13.5">
      <c r="A554" s="387"/>
      <c r="B554" s="371"/>
      <c r="C554" s="388" t="s">
        <v>1107</v>
      </c>
      <c r="D554" s="389" t="s">
        <v>993</v>
      </c>
      <c r="E554" s="390" t="s">
        <v>68</v>
      </c>
      <c r="F554" s="391">
        <v>0.25</v>
      </c>
      <c r="G554" s="392">
        <f>O6</f>
        <v>640</v>
      </c>
      <c r="H554" s="393">
        <f t="shared" si="44"/>
        <v>160</v>
      </c>
      <c r="I554" s="394"/>
      <c r="J554" s="394"/>
      <c r="K554" s="400"/>
      <c r="L554" s="401"/>
      <c r="M554" s="395"/>
      <c r="N554" s="394"/>
      <c r="O554" s="396"/>
      <c r="P554" s="390"/>
    </row>
    <row r="555" spans="1:16" ht="13.5">
      <c r="A555" s="387"/>
      <c r="B555" s="371"/>
      <c r="C555" s="388"/>
      <c r="D555" s="389"/>
      <c r="E555" s="390"/>
      <c r="F555" s="391"/>
      <c r="G555" s="392"/>
      <c r="H555" s="393">
        <f>SUM(H543:H554)</f>
        <v>11681.6</v>
      </c>
      <c r="I555" s="394"/>
      <c r="J555" s="394"/>
      <c r="K555" s="400"/>
      <c r="L555" s="401"/>
      <c r="M555" s="395">
        <f>SUM(M546)</f>
        <v>13780.9</v>
      </c>
      <c r="N555" s="394"/>
      <c r="O555" s="396">
        <f>M555+H555</f>
        <v>25462.5</v>
      </c>
      <c r="P555" s="390"/>
    </row>
    <row r="556" spans="1:16" ht="13.5">
      <c r="A556" s="387"/>
      <c r="B556" s="371" t="s">
        <v>1010</v>
      </c>
      <c r="C556" s="388" t="s">
        <v>1116</v>
      </c>
      <c r="D556" s="389" t="s">
        <v>79</v>
      </c>
      <c r="E556" s="390"/>
      <c r="F556" s="391"/>
      <c r="G556" s="392"/>
      <c r="H556" s="393"/>
      <c r="I556" s="394"/>
      <c r="J556" s="394"/>
      <c r="K556" s="400"/>
      <c r="L556" s="401"/>
      <c r="M556" s="395"/>
      <c r="N556" s="394"/>
      <c r="O556" s="396"/>
      <c r="P556" s="390"/>
    </row>
    <row r="557" spans="1:16" ht="13.5">
      <c r="A557" s="387"/>
      <c r="B557" s="371"/>
      <c r="C557" s="388" t="s">
        <v>1098</v>
      </c>
      <c r="D557" s="389" t="s">
        <v>1009</v>
      </c>
      <c r="E557" s="390" t="s">
        <v>68</v>
      </c>
      <c r="F557" s="391">
        <v>1.45</v>
      </c>
      <c r="G557" s="392">
        <f>O6</f>
        <v>640</v>
      </c>
      <c r="H557" s="393">
        <f>F557*G557</f>
        <v>928</v>
      </c>
      <c r="I557" s="394" t="s">
        <v>161</v>
      </c>
      <c r="J557" s="394" t="s">
        <v>85</v>
      </c>
      <c r="K557" s="400">
        <v>400</v>
      </c>
      <c r="L557" s="401">
        <f>I7/50</f>
        <v>21.7</v>
      </c>
      <c r="M557" s="395">
        <f>L557*K557</f>
        <v>8680</v>
      </c>
      <c r="N557" s="394"/>
      <c r="O557" s="396"/>
      <c r="P557" s="390"/>
    </row>
    <row r="558" spans="1:16" ht="13.5">
      <c r="A558" s="387"/>
      <c r="B558" s="371"/>
      <c r="C558" s="388" t="s">
        <v>1099</v>
      </c>
      <c r="D558" s="389"/>
      <c r="E558" s="390"/>
      <c r="F558" s="391"/>
      <c r="G558" s="392"/>
      <c r="H558" s="393"/>
      <c r="I558" s="394" t="s">
        <v>1108</v>
      </c>
      <c r="J558" s="394" t="s">
        <v>79</v>
      </c>
      <c r="K558" s="400">
        <v>1.28</v>
      </c>
      <c r="L558" s="401">
        <f>I9</f>
        <v>2810</v>
      </c>
      <c r="M558" s="395">
        <f>L558*K558</f>
        <v>3596.8</v>
      </c>
      <c r="N558" s="394"/>
      <c r="O558" s="396"/>
      <c r="P558" s="390"/>
    </row>
    <row r="559" spans="1:16" ht="13.5">
      <c r="A559" s="387"/>
      <c r="B559" s="371"/>
      <c r="C559" s="399" t="s">
        <v>18</v>
      </c>
      <c r="D559" s="389" t="s">
        <v>1117</v>
      </c>
      <c r="E559" s="390" t="s">
        <v>68</v>
      </c>
      <c r="F559" s="391">
        <v>6.84</v>
      </c>
      <c r="G559" s="392">
        <f>O6</f>
        <v>640</v>
      </c>
      <c r="H559" s="393">
        <f t="shared" ref="H559:H567" si="45">F559*G559</f>
        <v>4377.6000000000004</v>
      </c>
      <c r="I559" s="402" t="s">
        <v>160</v>
      </c>
      <c r="J559" s="394" t="s">
        <v>79</v>
      </c>
      <c r="K559" s="400">
        <v>0.42</v>
      </c>
      <c r="L559" s="401">
        <f>L7</f>
        <v>3250</v>
      </c>
      <c r="M559" s="395">
        <f>L559*K559</f>
        <v>1365</v>
      </c>
      <c r="N559" s="394"/>
      <c r="O559" s="396"/>
      <c r="P559" s="390"/>
    </row>
    <row r="560" spans="1:16" ht="13.5">
      <c r="A560" s="387"/>
      <c r="B560" s="371"/>
      <c r="C560" s="399" t="s">
        <v>20</v>
      </c>
      <c r="D560" s="389" t="s">
        <v>1118</v>
      </c>
      <c r="E560" s="390" t="s">
        <v>68</v>
      </c>
      <c r="F560" s="391">
        <v>6.38</v>
      </c>
      <c r="G560" s="392">
        <f>O6</f>
        <v>640</v>
      </c>
      <c r="H560" s="393">
        <f t="shared" si="45"/>
        <v>4083.2</v>
      </c>
      <c r="I560" s="394" t="s">
        <v>163</v>
      </c>
      <c r="J560" s="394" t="s">
        <v>79</v>
      </c>
      <c r="K560" s="400">
        <v>1.45</v>
      </c>
      <c r="L560" s="401">
        <f>L8</f>
        <v>1550</v>
      </c>
      <c r="M560" s="395">
        <f>L560*K560</f>
        <v>2247.5</v>
      </c>
      <c r="N560" s="394"/>
      <c r="O560" s="396"/>
      <c r="P560" s="390"/>
    </row>
    <row r="561" spans="1:16" ht="13.5">
      <c r="A561" s="387"/>
      <c r="B561" s="371"/>
      <c r="C561" s="388" t="s">
        <v>1101</v>
      </c>
      <c r="D561" s="389" t="s">
        <v>1119</v>
      </c>
      <c r="E561" s="390" t="s">
        <v>68</v>
      </c>
      <c r="F561" s="391">
        <v>0.42</v>
      </c>
      <c r="G561" s="392">
        <f>O6</f>
        <v>640</v>
      </c>
      <c r="H561" s="393">
        <f t="shared" si="45"/>
        <v>268.8</v>
      </c>
      <c r="I561" s="394"/>
      <c r="J561" s="394"/>
      <c r="K561" s="400"/>
      <c r="L561" s="401"/>
      <c r="M561" s="395"/>
      <c r="N561" s="394"/>
      <c r="O561" s="396"/>
      <c r="P561" s="390"/>
    </row>
    <row r="562" spans="1:16" ht="27">
      <c r="A562" s="387"/>
      <c r="B562" s="371"/>
      <c r="C562" s="388" t="s">
        <v>1103</v>
      </c>
      <c r="D562" s="389" t="s">
        <v>79</v>
      </c>
      <c r="E562" s="390" t="s">
        <v>67</v>
      </c>
      <c r="F562" s="391">
        <v>0.75</v>
      </c>
      <c r="G562" s="392">
        <f>I6</f>
        <v>1000</v>
      </c>
      <c r="H562" s="393">
        <f t="shared" si="45"/>
        <v>750</v>
      </c>
      <c r="I562" s="394"/>
      <c r="J562" s="394"/>
      <c r="K562" s="400"/>
      <c r="L562" s="401"/>
      <c r="M562" s="395"/>
      <c r="N562" s="394"/>
      <c r="O562" s="396"/>
      <c r="P562" s="390"/>
    </row>
    <row r="563" spans="1:16" ht="13.5">
      <c r="A563" s="387"/>
      <c r="B563" s="371"/>
      <c r="C563" s="388"/>
      <c r="D563" s="389"/>
      <c r="E563" s="390" t="s">
        <v>68</v>
      </c>
      <c r="F563" s="391">
        <v>4</v>
      </c>
      <c r="G563" s="392">
        <f>O6</f>
        <v>640</v>
      </c>
      <c r="H563" s="393">
        <f t="shared" si="45"/>
        <v>2560</v>
      </c>
      <c r="I563" s="394"/>
      <c r="J563" s="394"/>
      <c r="K563" s="400"/>
      <c r="L563" s="401"/>
      <c r="M563" s="395"/>
      <c r="N563" s="394"/>
      <c r="O563" s="396"/>
      <c r="P563" s="390"/>
    </row>
    <row r="564" spans="1:16" ht="13.5">
      <c r="A564" s="387"/>
      <c r="B564" s="371"/>
      <c r="C564" s="388" t="s">
        <v>1104</v>
      </c>
      <c r="D564" s="389" t="s">
        <v>1120</v>
      </c>
      <c r="E564" s="390" t="s">
        <v>68</v>
      </c>
      <c r="F564" s="391">
        <v>0.37</v>
      </c>
      <c r="G564" s="392">
        <f>O6</f>
        <v>640</v>
      </c>
      <c r="H564" s="393">
        <f t="shared" si="45"/>
        <v>236.8</v>
      </c>
      <c r="I564" s="394"/>
      <c r="J564" s="394"/>
      <c r="K564" s="400"/>
      <c r="L564" s="401"/>
      <c r="M564" s="395"/>
      <c r="N564" s="394"/>
      <c r="O564" s="396"/>
      <c r="P564" s="390"/>
    </row>
    <row r="565" spans="1:16" ht="13.5">
      <c r="A565" s="387"/>
      <c r="B565" s="371"/>
      <c r="C565" s="388" t="s">
        <v>1106</v>
      </c>
      <c r="D565" s="389" t="s">
        <v>993</v>
      </c>
      <c r="E565" s="390" t="s">
        <v>67</v>
      </c>
      <c r="F565" s="391">
        <v>0.25</v>
      </c>
      <c r="G565" s="392">
        <f>I6</f>
        <v>1000</v>
      </c>
      <c r="H565" s="393">
        <f t="shared" si="45"/>
        <v>250</v>
      </c>
      <c r="I565" s="394"/>
      <c r="J565" s="394"/>
      <c r="K565" s="400"/>
      <c r="L565" s="401"/>
      <c r="M565" s="395"/>
      <c r="N565" s="394"/>
      <c r="O565" s="396"/>
      <c r="P565" s="390"/>
    </row>
    <row r="566" spans="1:16" ht="13.5">
      <c r="A566" s="387"/>
      <c r="B566" s="371"/>
      <c r="C566" s="388"/>
      <c r="D566" s="389"/>
      <c r="E566" s="390" t="s">
        <v>68</v>
      </c>
      <c r="F566" s="391">
        <v>0.5</v>
      </c>
      <c r="G566" s="392">
        <f>O6</f>
        <v>640</v>
      </c>
      <c r="H566" s="393">
        <f t="shared" si="45"/>
        <v>320</v>
      </c>
      <c r="I566" s="394"/>
      <c r="J566" s="394"/>
      <c r="K566" s="400"/>
      <c r="L566" s="401"/>
      <c r="M566" s="395"/>
      <c r="N566" s="394"/>
      <c r="O566" s="396"/>
      <c r="P566" s="390"/>
    </row>
    <row r="567" spans="1:16" ht="13.5">
      <c r="A567" s="387"/>
      <c r="B567" s="371"/>
      <c r="C567" s="388" t="s">
        <v>1107</v>
      </c>
      <c r="D567" s="389" t="s">
        <v>993</v>
      </c>
      <c r="E567" s="390" t="s">
        <v>68</v>
      </c>
      <c r="F567" s="391">
        <v>0.25</v>
      </c>
      <c r="G567" s="392">
        <f>O6</f>
        <v>640</v>
      </c>
      <c r="H567" s="393">
        <f t="shared" si="45"/>
        <v>160</v>
      </c>
      <c r="I567" s="394"/>
      <c r="J567" s="394"/>
      <c r="K567" s="400"/>
      <c r="L567" s="401"/>
      <c r="M567" s="395"/>
      <c r="N567" s="394"/>
      <c r="O567" s="396"/>
      <c r="P567" s="390"/>
    </row>
    <row r="568" spans="1:16" ht="13.5">
      <c r="A568" s="387"/>
      <c r="B568" s="371"/>
      <c r="C568" s="388"/>
      <c r="D568" s="389"/>
      <c r="E568" s="390"/>
      <c r="F568" s="391"/>
      <c r="G568" s="392"/>
      <c r="H568" s="393">
        <f>SUM(H557:H567)</f>
        <v>13934.399999999998</v>
      </c>
      <c r="I568" s="394"/>
      <c r="J568" s="394"/>
      <c r="K568" s="400"/>
      <c r="L568" s="401"/>
      <c r="M568" s="395">
        <f>SUM(M557:M567)</f>
        <v>15889.3</v>
      </c>
      <c r="N568" s="394"/>
      <c r="O568" s="396">
        <f>M568+H568</f>
        <v>29823.699999999997</v>
      </c>
      <c r="P568" s="390"/>
    </row>
    <row r="569" spans="1:16" ht="13.5">
      <c r="A569" s="387"/>
      <c r="B569" s="408" t="s">
        <v>1010</v>
      </c>
      <c r="C569" s="388" t="s">
        <v>1116</v>
      </c>
      <c r="D569" s="389" t="s">
        <v>79</v>
      </c>
      <c r="E569" s="390"/>
      <c r="F569" s="391"/>
      <c r="G569" s="392"/>
      <c r="H569" s="393"/>
      <c r="I569" s="394"/>
      <c r="J569" s="394"/>
      <c r="K569" s="400"/>
      <c r="L569" s="401"/>
      <c r="M569" s="395"/>
      <c r="N569" s="394"/>
      <c r="O569" s="396"/>
      <c r="P569" s="390"/>
    </row>
    <row r="570" spans="1:16" ht="13.5">
      <c r="A570" s="387"/>
      <c r="B570" s="371"/>
      <c r="C570" s="388" t="s">
        <v>1098</v>
      </c>
      <c r="D570" s="389" t="s">
        <v>1009</v>
      </c>
      <c r="E570" s="390" t="s">
        <v>68</v>
      </c>
      <c r="F570" s="391">
        <v>1.45</v>
      </c>
      <c r="G570" s="392">
        <f>O6</f>
        <v>640</v>
      </c>
      <c r="H570" s="393">
        <f>F570*G570</f>
        <v>928</v>
      </c>
      <c r="I570" s="394" t="s">
        <v>161</v>
      </c>
      <c r="J570" s="394" t="s">
        <v>85</v>
      </c>
      <c r="K570" s="400">
        <v>400</v>
      </c>
      <c r="L570" s="401">
        <f>I7/50</f>
        <v>21.7</v>
      </c>
      <c r="M570" s="395">
        <f>L570*K570</f>
        <v>8680</v>
      </c>
      <c r="N570" s="394"/>
      <c r="O570" s="396"/>
      <c r="P570" s="390"/>
    </row>
    <row r="571" spans="1:16" ht="13.5">
      <c r="A571" s="387"/>
      <c r="B571" s="371"/>
      <c r="C571" s="388" t="s">
        <v>1099</v>
      </c>
      <c r="D571" s="389"/>
      <c r="E571" s="390"/>
      <c r="F571" s="391"/>
      <c r="G571" s="392"/>
      <c r="H571" s="393"/>
      <c r="I571" s="394" t="s">
        <v>1108</v>
      </c>
      <c r="J571" s="394" t="s">
        <v>79</v>
      </c>
      <c r="K571" s="400">
        <v>1.28</v>
      </c>
      <c r="L571" s="401">
        <f>I9</f>
        <v>2810</v>
      </c>
      <c r="M571" s="395">
        <f>L571*K571</f>
        <v>3596.8</v>
      </c>
      <c r="N571" s="394"/>
      <c r="O571" s="396"/>
      <c r="P571" s="390"/>
    </row>
    <row r="572" spans="1:16" ht="13.5">
      <c r="A572" s="387"/>
      <c r="B572" s="371"/>
      <c r="C572" s="399" t="s">
        <v>18</v>
      </c>
      <c r="D572" s="389" t="s">
        <v>1117</v>
      </c>
      <c r="E572" s="390" t="s">
        <v>68</v>
      </c>
      <c r="F572" s="391">
        <v>6.84</v>
      </c>
      <c r="G572" s="392">
        <f>O6</f>
        <v>640</v>
      </c>
      <c r="H572" s="393">
        <f t="shared" ref="H572:H580" si="46">F572*G572</f>
        <v>4377.6000000000004</v>
      </c>
      <c r="I572" s="402" t="s">
        <v>160</v>
      </c>
      <c r="J572" s="394" t="s">
        <v>79</v>
      </c>
      <c r="K572" s="400">
        <v>0.42</v>
      </c>
      <c r="L572" s="401">
        <f>I8</f>
        <v>7300</v>
      </c>
      <c r="M572" s="395">
        <f>L572*K572</f>
        <v>3066</v>
      </c>
      <c r="N572" s="394"/>
      <c r="O572" s="396"/>
      <c r="P572" s="390"/>
    </row>
    <row r="573" spans="1:16" ht="13.5">
      <c r="A573" s="387"/>
      <c r="B573" s="371"/>
      <c r="C573" s="399" t="s">
        <v>20</v>
      </c>
      <c r="D573" s="389" t="s">
        <v>1118</v>
      </c>
      <c r="E573" s="390" t="s">
        <v>68</v>
      </c>
      <c r="F573" s="391">
        <v>6.38</v>
      </c>
      <c r="G573" s="392">
        <f>O6</f>
        <v>640</v>
      </c>
      <c r="H573" s="393">
        <f t="shared" si="46"/>
        <v>4083.2</v>
      </c>
      <c r="I573" s="394" t="s">
        <v>163</v>
      </c>
      <c r="J573" s="394" t="s">
        <v>79</v>
      </c>
      <c r="K573" s="400">
        <v>1.45</v>
      </c>
      <c r="L573" s="401">
        <f>L8</f>
        <v>1550</v>
      </c>
      <c r="M573" s="395">
        <f>L573*K573</f>
        <v>2247.5</v>
      </c>
      <c r="N573" s="394"/>
      <c r="O573" s="396"/>
      <c r="P573" s="390"/>
    </row>
    <row r="574" spans="1:16" ht="13.5">
      <c r="A574" s="387"/>
      <c r="B574" s="371"/>
      <c r="C574" s="388" t="s">
        <v>1101</v>
      </c>
      <c r="D574" s="389" t="s">
        <v>1119</v>
      </c>
      <c r="E574" s="390" t="s">
        <v>68</v>
      </c>
      <c r="F574" s="391">
        <v>0.42</v>
      </c>
      <c r="G574" s="392">
        <f>O6</f>
        <v>640</v>
      </c>
      <c r="H574" s="393">
        <f t="shared" si="46"/>
        <v>268.8</v>
      </c>
      <c r="I574" s="394"/>
      <c r="J574" s="394"/>
      <c r="K574" s="400"/>
      <c r="L574" s="401"/>
      <c r="M574" s="395"/>
      <c r="N574" s="394"/>
      <c r="O574" s="396"/>
      <c r="P574" s="390"/>
    </row>
    <row r="575" spans="1:16" ht="27">
      <c r="A575" s="387"/>
      <c r="B575" s="371"/>
      <c r="C575" s="388" t="s">
        <v>1103</v>
      </c>
      <c r="D575" s="389" t="s">
        <v>79</v>
      </c>
      <c r="E575" s="390" t="s">
        <v>67</v>
      </c>
      <c r="F575" s="391">
        <v>0.75</v>
      </c>
      <c r="G575" s="392">
        <f>I6</f>
        <v>1000</v>
      </c>
      <c r="H575" s="393">
        <f t="shared" si="46"/>
        <v>750</v>
      </c>
      <c r="I575" s="394"/>
      <c r="J575" s="394"/>
      <c r="K575" s="400"/>
      <c r="L575" s="401"/>
      <c r="M575" s="395"/>
      <c r="N575" s="394"/>
      <c r="O575" s="396"/>
      <c r="P575" s="390"/>
    </row>
    <row r="576" spans="1:16" ht="13.5">
      <c r="A576" s="387"/>
      <c r="B576" s="371"/>
      <c r="C576" s="388"/>
      <c r="D576" s="389"/>
      <c r="E576" s="390" t="s">
        <v>68</v>
      </c>
      <c r="F576" s="391">
        <v>4</v>
      </c>
      <c r="G576" s="392">
        <f>O6</f>
        <v>640</v>
      </c>
      <c r="H576" s="393">
        <f t="shared" si="46"/>
        <v>2560</v>
      </c>
      <c r="I576" s="394"/>
      <c r="J576" s="394"/>
      <c r="K576" s="400"/>
      <c r="L576" s="401"/>
      <c r="M576" s="395"/>
      <c r="N576" s="394"/>
      <c r="O576" s="396"/>
      <c r="P576" s="390"/>
    </row>
    <row r="577" spans="1:16" ht="13.5">
      <c r="A577" s="387"/>
      <c r="B577" s="371"/>
      <c r="C577" s="388" t="s">
        <v>1104</v>
      </c>
      <c r="D577" s="389" t="s">
        <v>1120</v>
      </c>
      <c r="E577" s="390" t="s">
        <v>68</v>
      </c>
      <c r="F577" s="391">
        <v>0.37</v>
      </c>
      <c r="G577" s="392">
        <f>O6</f>
        <v>640</v>
      </c>
      <c r="H577" s="393">
        <f t="shared" si="46"/>
        <v>236.8</v>
      </c>
      <c r="I577" s="394"/>
      <c r="J577" s="394"/>
      <c r="K577" s="400"/>
      <c r="L577" s="401"/>
      <c r="M577" s="395"/>
      <c r="N577" s="394"/>
      <c r="O577" s="396"/>
      <c r="P577" s="390"/>
    </row>
    <row r="578" spans="1:16" ht="13.5">
      <c r="A578" s="387"/>
      <c r="B578" s="371"/>
      <c r="C578" s="388" t="s">
        <v>1106</v>
      </c>
      <c r="D578" s="389" t="s">
        <v>993</v>
      </c>
      <c r="E578" s="390" t="s">
        <v>67</v>
      </c>
      <c r="F578" s="391">
        <v>0.25</v>
      </c>
      <c r="G578" s="392">
        <f>I6</f>
        <v>1000</v>
      </c>
      <c r="H578" s="393">
        <f t="shared" si="46"/>
        <v>250</v>
      </c>
      <c r="I578" s="394"/>
      <c r="J578" s="394"/>
      <c r="K578" s="400"/>
      <c r="L578" s="401"/>
      <c r="M578" s="395"/>
      <c r="N578" s="394"/>
      <c r="O578" s="396"/>
      <c r="P578" s="390"/>
    </row>
    <row r="579" spans="1:16" ht="13.5">
      <c r="A579" s="387"/>
      <c r="B579" s="371"/>
      <c r="C579" s="388"/>
      <c r="D579" s="389"/>
      <c r="E579" s="390" t="s">
        <v>68</v>
      </c>
      <c r="F579" s="391">
        <v>0.5</v>
      </c>
      <c r="G579" s="392">
        <f>O6</f>
        <v>640</v>
      </c>
      <c r="H579" s="393">
        <f t="shared" si="46"/>
        <v>320</v>
      </c>
      <c r="I579" s="394"/>
      <c r="J579" s="394"/>
      <c r="K579" s="400"/>
      <c r="L579" s="401"/>
      <c r="M579" s="395"/>
      <c r="N579" s="394"/>
      <c r="O579" s="396"/>
      <c r="P579" s="390"/>
    </row>
    <row r="580" spans="1:16" ht="13.5">
      <c r="A580" s="387"/>
      <c r="B580" s="371"/>
      <c r="C580" s="388" t="s">
        <v>1107</v>
      </c>
      <c r="D580" s="389" t="s">
        <v>993</v>
      </c>
      <c r="E580" s="390" t="s">
        <v>68</v>
      </c>
      <c r="F580" s="391">
        <v>0.25</v>
      </c>
      <c r="G580" s="392">
        <f>O6</f>
        <v>640</v>
      </c>
      <c r="H580" s="393">
        <f t="shared" si="46"/>
        <v>160</v>
      </c>
      <c r="I580" s="394"/>
      <c r="J580" s="394"/>
      <c r="K580" s="400"/>
      <c r="L580" s="401"/>
      <c r="M580" s="395"/>
      <c r="N580" s="394"/>
      <c r="O580" s="396"/>
      <c r="P580" s="390"/>
    </row>
    <row r="581" spans="1:16" ht="13.5">
      <c r="A581" s="387"/>
      <c r="B581" s="371"/>
      <c r="C581" s="388"/>
      <c r="D581" s="389"/>
      <c r="E581" s="390"/>
      <c r="F581" s="391"/>
      <c r="G581" s="392"/>
      <c r="H581" s="393">
        <f>SUM(H570:H580)</f>
        <v>13934.399999999998</v>
      </c>
      <c r="I581" s="394"/>
      <c r="J581" s="394"/>
      <c r="K581" s="400"/>
      <c r="L581" s="401"/>
      <c r="M581" s="395">
        <f>SUM(M570:M580)</f>
        <v>17590.3</v>
      </c>
      <c r="N581" s="394"/>
      <c r="O581" s="396">
        <f>M581+H581</f>
        <v>31524.699999999997</v>
      </c>
      <c r="P581" s="390"/>
    </row>
    <row r="582" spans="1:16" ht="13.5">
      <c r="A582" s="387"/>
      <c r="B582" s="371"/>
      <c r="C582" s="388"/>
      <c r="D582" s="389"/>
      <c r="E582" s="390"/>
      <c r="F582" s="391"/>
      <c r="G582" s="392"/>
      <c r="H582" s="393"/>
      <c r="I582" s="394"/>
      <c r="J582" s="394"/>
      <c r="K582" s="400"/>
      <c r="L582" s="401"/>
      <c r="M582" s="395"/>
      <c r="N582" s="394"/>
      <c r="O582" s="396"/>
      <c r="P582" s="390"/>
    </row>
    <row r="583" spans="1:16" ht="13.5">
      <c r="A583" s="387"/>
      <c r="B583" s="371"/>
      <c r="C583" s="388"/>
      <c r="D583" s="389"/>
      <c r="E583" s="390"/>
      <c r="F583" s="391"/>
      <c r="G583" s="392"/>
      <c r="H583" s="393"/>
      <c r="I583" s="394"/>
      <c r="J583" s="394"/>
      <c r="K583" s="400"/>
      <c r="L583" s="401"/>
      <c r="M583" s="395"/>
      <c r="N583" s="394"/>
      <c r="O583" s="396"/>
      <c r="P583" s="390"/>
    </row>
    <row r="584" spans="1:16" ht="13.5">
      <c r="A584" s="387"/>
      <c r="B584" s="371"/>
      <c r="C584" s="388"/>
      <c r="D584" s="389"/>
      <c r="E584" s="390"/>
      <c r="F584" s="391"/>
      <c r="G584" s="392"/>
      <c r="H584" s="393"/>
      <c r="I584" s="394"/>
      <c r="J584" s="394"/>
      <c r="K584" s="400"/>
      <c r="L584" s="401"/>
      <c r="M584" s="395"/>
      <c r="N584" s="394"/>
      <c r="O584" s="396"/>
      <c r="P584" s="390"/>
    </row>
    <row r="585" spans="1:16" ht="27">
      <c r="A585" s="387">
        <v>28</v>
      </c>
      <c r="B585" s="371" t="s">
        <v>657</v>
      </c>
      <c r="C585" s="388" t="s">
        <v>643</v>
      </c>
      <c r="D585" s="389"/>
      <c r="E585" s="390"/>
      <c r="F585" s="391"/>
      <c r="G585" s="392"/>
      <c r="H585" s="393"/>
      <c r="I585" s="394"/>
      <c r="J585" s="394"/>
      <c r="K585" s="400"/>
      <c r="L585" s="401"/>
      <c r="M585" s="395"/>
      <c r="N585" s="394"/>
      <c r="O585" s="396"/>
      <c r="P585" s="390"/>
    </row>
    <row r="586" spans="1:16" ht="13.5">
      <c r="A586" s="387"/>
      <c r="B586" s="371"/>
      <c r="C586" s="388" t="s">
        <v>656</v>
      </c>
      <c r="D586" s="389"/>
      <c r="E586" s="390"/>
      <c r="F586" s="391"/>
      <c r="G586" s="392"/>
      <c r="H586" s="393"/>
      <c r="I586" s="394"/>
      <c r="J586" s="394"/>
      <c r="K586" s="400"/>
      <c r="L586" s="401"/>
      <c r="M586" s="395"/>
      <c r="N586" s="394"/>
      <c r="O586" s="396"/>
      <c r="P586" s="390"/>
    </row>
    <row r="587" spans="1:16" ht="13.5">
      <c r="A587" s="387"/>
      <c r="B587" s="371"/>
      <c r="C587" s="388" t="s">
        <v>644</v>
      </c>
      <c r="D587" s="389"/>
      <c r="E587" s="390"/>
      <c r="F587" s="391"/>
      <c r="G587" s="392"/>
      <c r="H587" s="393"/>
      <c r="I587" s="394"/>
      <c r="J587" s="394"/>
      <c r="K587" s="400"/>
      <c r="L587" s="401"/>
      <c r="M587" s="395"/>
      <c r="N587" s="394"/>
      <c r="O587" s="396"/>
      <c r="P587" s="390"/>
    </row>
    <row r="588" spans="1:16" ht="13.5">
      <c r="A588" s="387"/>
      <c r="B588" s="371"/>
      <c r="C588" s="388" t="s">
        <v>645</v>
      </c>
      <c r="D588" s="389"/>
      <c r="E588" s="390"/>
      <c r="F588" s="391"/>
      <c r="G588" s="392"/>
      <c r="H588" s="393"/>
      <c r="I588" s="394"/>
      <c r="J588" s="394"/>
      <c r="K588" s="400"/>
      <c r="L588" s="401"/>
      <c r="M588" s="395"/>
      <c r="N588" s="394"/>
      <c r="O588" s="396"/>
      <c r="P588" s="390"/>
    </row>
    <row r="589" spans="1:16" ht="13.5">
      <c r="A589" s="387"/>
      <c r="B589" s="371"/>
      <c r="C589" s="388" t="s">
        <v>646</v>
      </c>
      <c r="D589" s="389"/>
      <c r="E589" s="390"/>
      <c r="F589" s="391"/>
      <c r="G589" s="392"/>
      <c r="H589" s="393"/>
      <c r="I589" s="394"/>
      <c r="J589" s="394"/>
      <c r="K589" s="400"/>
      <c r="L589" s="401"/>
      <c r="M589" s="395"/>
      <c r="N589" s="394"/>
      <c r="O589" s="396"/>
      <c r="P589" s="390"/>
    </row>
    <row r="590" spans="1:16" ht="13.5">
      <c r="A590" s="409"/>
      <c r="B590" s="371"/>
      <c r="C590" s="410" t="s">
        <v>647</v>
      </c>
      <c r="D590" s="389" t="s">
        <v>651</v>
      </c>
      <c r="E590" s="390" t="s">
        <v>652</v>
      </c>
      <c r="F590" s="391">
        <v>0.6</v>
      </c>
      <c r="G590" s="392">
        <f>I6</f>
        <v>1000</v>
      </c>
      <c r="H590" s="393">
        <f>F590*G590</f>
        <v>600</v>
      </c>
      <c r="I590" s="394" t="s">
        <v>654</v>
      </c>
      <c r="J590" s="394" t="s">
        <v>85</v>
      </c>
      <c r="K590" s="400">
        <v>36</v>
      </c>
      <c r="L590" s="401">
        <f>Output_2!I61</f>
        <v>114.04571428571428</v>
      </c>
      <c r="M590" s="395">
        <f>K590*L590</f>
        <v>4105.6457142857143</v>
      </c>
      <c r="N590" s="394"/>
      <c r="O590" s="396"/>
      <c r="P590" s="390"/>
    </row>
    <row r="591" spans="1:16" ht="13.5">
      <c r="A591" s="409"/>
      <c r="B591" s="371"/>
      <c r="C591" s="410"/>
      <c r="D591" s="389"/>
      <c r="E591" s="390" t="s">
        <v>653</v>
      </c>
      <c r="F591" s="391">
        <v>0.3</v>
      </c>
      <c r="G591" s="392">
        <f>O6</f>
        <v>640</v>
      </c>
      <c r="H591" s="393">
        <f>F591*G591</f>
        <v>192</v>
      </c>
      <c r="I591" s="394" t="s">
        <v>655</v>
      </c>
      <c r="J591" s="394" t="s">
        <v>85</v>
      </c>
      <c r="K591" s="400">
        <v>3.75</v>
      </c>
      <c r="L591" s="401">
        <f>Output_2!I60</f>
        <v>109.04571428571428</v>
      </c>
      <c r="M591" s="395">
        <f>K591*L591</f>
        <v>408.92142857142858</v>
      </c>
      <c r="N591" s="394"/>
      <c r="O591" s="396"/>
      <c r="P591" s="390"/>
    </row>
    <row r="592" spans="1:16" ht="13.5">
      <c r="A592" s="409"/>
      <c r="B592" s="371"/>
      <c r="C592" s="410"/>
      <c r="D592" s="389"/>
      <c r="E592" s="390"/>
      <c r="F592" s="391"/>
      <c r="G592" s="392"/>
      <c r="H592" s="393">
        <f>SUM(H590:H591)</f>
        <v>792</v>
      </c>
      <c r="I592" s="394"/>
      <c r="J592" s="394"/>
      <c r="K592" s="400"/>
      <c r="L592" s="401"/>
      <c r="M592" s="395">
        <f>SUM(M590:M591)</f>
        <v>4514.5671428571432</v>
      </c>
      <c r="N592" s="394"/>
      <c r="O592" s="396">
        <f>N592+M592+H592</f>
        <v>5306.5671428571432</v>
      </c>
      <c r="P592" s="390"/>
    </row>
    <row r="593" spans="1:16" ht="13.5">
      <c r="A593" s="390"/>
      <c r="B593" s="371"/>
      <c r="C593" s="410" t="s">
        <v>648</v>
      </c>
      <c r="D593" s="389" t="s">
        <v>651</v>
      </c>
      <c r="E593" s="390" t="s">
        <v>652</v>
      </c>
      <c r="F593" s="391">
        <v>0.88</v>
      </c>
      <c r="G593" s="392">
        <f>I6</f>
        <v>1000</v>
      </c>
      <c r="H593" s="393">
        <f>F593*G593</f>
        <v>880</v>
      </c>
      <c r="I593" s="394" t="s">
        <v>654</v>
      </c>
      <c r="J593" s="394" t="s">
        <v>85</v>
      </c>
      <c r="K593" s="400">
        <v>52.35</v>
      </c>
      <c r="L593" s="401">
        <f>Output_2!I61</f>
        <v>114.04571428571428</v>
      </c>
      <c r="M593" s="395">
        <f>K593*L593</f>
        <v>5970.2931428571428</v>
      </c>
      <c r="N593" s="394"/>
      <c r="O593" s="396"/>
      <c r="P593" s="390"/>
    </row>
    <row r="594" spans="1:16" ht="13.5">
      <c r="A594" s="390"/>
      <c r="B594" s="371"/>
      <c r="C594" s="410"/>
      <c r="D594" s="389"/>
      <c r="E594" s="390" t="s">
        <v>653</v>
      </c>
      <c r="F594" s="391">
        <v>0.44</v>
      </c>
      <c r="G594" s="392">
        <f>O6</f>
        <v>640</v>
      </c>
      <c r="H594" s="393">
        <f>F594*G594</f>
        <v>281.60000000000002</v>
      </c>
      <c r="I594" s="394" t="s">
        <v>655</v>
      </c>
      <c r="J594" s="394" t="s">
        <v>85</v>
      </c>
      <c r="K594" s="400">
        <v>4.82</v>
      </c>
      <c r="L594" s="401">
        <f>Output_2!I60</f>
        <v>109.04571428571428</v>
      </c>
      <c r="M594" s="395">
        <f>K594*L594</f>
        <v>525.60034285714289</v>
      </c>
      <c r="N594" s="394"/>
      <c r="O594" s="396"/>
      <c r="P594" s="390"/>
    </row>
    <row r="595" spans="1:16" ht="13.5">
      <c r="A595" s="390"/>
      <c r="B595" s="371"/>
      <c r="C595" s="410"/>
      <c r="D595" s="389"/>
      <c r="E595" s="390"/>
      <c r="F595" s="391"/>
      <c r="G595" s="392"/>
      <c r="H595" s="393">
        <f>SUM(H593:H594)</f>
        <v>1161.5999999999999</v>
      </c>
      <c r="I595" s="394"/>
      <c r="J595" s="394"/>
      <c r="K595" s="400"/>
      <c r="L595" s="401"/>
      <c r="M595" s="395">
        <f>SUM(M593:M594)</f>
        <v>6495.8934857142858</v>
      </c>
      <c r="N595" s="394"/>
      <c r="O595" s="396">
        <f>N595+M595+H595</f>
        <v>7657.4934857142853</v>
      </c>
      <c r="P595" s="390"/>
    </row>
    <row r="596" spans="1:16" ht="13.5">
      <c r="A596" s="390"/>
      <c r="B596" s="371"/>
      <c r="C596" s="410" t="s">
        <v>649</v>
      </c>
      <c r="D596" s="389" t="s">
        <v>651</v>
      </c>
      <c r="E596" s="390" t="s">
        <v>652</v>
      </c>
      <c r="F596" s="391">
        <v>0.4</v>
      </c>
      <c r="G596" s="392">
        <f>I6</f>
        <v>1000</v>
      </c>
      <c r="H596" s="393">
        <f>F596*G596</f>
        <v>400</v>
      </c>
      <c r="I596" s="394" t="s">
        <v>654</v>
      </c>
      <c r="J596" s="394" t="s">
        <v>85</v>
      </c>
      <c r="K596" s="400">
        <v>24.55</v>
      </c>
      <c r="L596" s="401">
        <f>Output_2!I61</f>
        <v>114.04571428571428</v>
      </c>
      <c r="M596" s="395">
        <f>K596*L596</f>
        <v>2799.8222857142855</v>
      </c>
      <c r="N596" s="394"/>
      <c r="O596" s="396"/>
      <c r="P596" s="390"/>
    </row>
    <row r="597" spans="1:16" ht="13.5">
      <c r="A597" s="390"/>
      <c r="B597" s="371"/>
      <c r="C597" s="410"/>
      <c r="D597" s="389"/>
      <c r="E597" s="390" t="s">
        <v>653</v>
      </c>
      <c r="F597" s="391">
        <v>0.2</v>
      </c>
      <c r="G597" s="392">
        <f>O6</f>
        <v>640</v>
      </c>
      <c r="H597" s="393">
        <f>F597*G597</f>
        <v>128</v>
      </c>
      <c r="I597" s="394" t="s">
        <v>655</v>
      </c>
      <c r="J597" s="394" t="s">
        <v>85</v>
      </c>
      <c r="K597" s="400">
        <v>3</v>
      </c>
      <c r="L597" s="401">
        <f>Output_2!I60</f>
        <v>109.04571428571428</v>
      </c>
      <c r="M597" s="395">
        <f>K597*L597</f>
        <v>327.13714285714286</v>
      </c>
      <c r="N597" s="394"/>
      <c r="O597" s="396"/>
      <c r="P597" s="390"/>
    </row>
    <row r="598" spans="1:16" ht="13.5">
      <c r="A598" s="390"/>
      <c r="B598" s="371"/>
      <c r="C598" s="410"/>
      <c r="D598" s="389"/>
      <c r="E598" s="390"/>
      <c r="F598" s="391"/>
      <c r="G598" s="392"/>
      <c r="H598" s="393">
        <f>SUM(H596:H597)</f>
        <v>528</v>
      </c>
      <c r="I598" s="394"/>
      <c r="J598" s="394"/>
      <c r="K598" s="400"/>
      <c r="L598" s="401"/>
      <c r="M598" s="395">
        <f>SUM(M596:M597)</f>
        <v>3126.9594285714284</v>
      </c>
      <c r="N598" s="394"/>
      <c r="O598" s="396">
        <f>N598+M598+H598</f>
        <v>3654.9594285714284</v>
      </c>
      <c r="P598" s="390"/>
    </row>
    <row r="599" spans="1:16" ht="13.5">
      <c r="A599" s="390"/>
      <c r="B599" s="371"/>
      <c r="C599" s="410" t="s">
        <v>650</v>
      </c>
      <c r="D599" s="389" t="s">
        <v>651</v>
      </c>
      <c r="E599" s="390" t="s">
        <v>652</v>
      </c>
      <c r="F599" s="391">
        <v>0.6</v>
      </c>
      <c r="G599" s="392">
        <f>I6</f>
        <v>1000</v>
      </c>
      <c r="H599" s="393">
        <f>F599*G599</f>
        <v>600</v>
      </c>
      <c r="I599" s="394" t="s">
        <v>654</v>
      </c>
      <c r="J599" s="394" t="s">
        <v>85</v>
      </c>
      <c r="K599" s="400">
        <v>36</v>
      </c>
      <c r="L599" s="401">
        <f>Output_2!I61</f>
        <v>114.04571428571428</v>
      </c>
      <c r="M599" s="395">
        <f>K599*L599</f>
        <v>4105.6457142857143</v>
      </c>
      <c r="N599" s="394"/>
      <c r="O599" s="396"/>
      <c r="P599" s="390"/>
    </row>
    <row r="600" spans="1:16" ht="13.5">
      <c r="A600" s="390"/>
      <c r="B600" s="371"/>
      <c r="C600" s="410"/>
      <c r="D600" s="389"/>
      <c r="E600" s="390" t="s">
        <v>653</v>
      </c>
      <c r="F600" s="391">
        <v>0.3</v>
      </c>
      <c r="G600" s="392">
        <f>O6</f>
        <v>640</v>
      </c>
      <c r="H600" s="393">
        <f>F600*G600</f>
        <v>192</v>
      </c>
      <c r="I600" s="394" t="s">
        <v>655</v>
      </c>
      <c r="J600" s="394" t="s">
        <v>85</v>
      </c>
      <c r="K600" s="400">
        <v>3.9</v>
      </c>
      <c r="L600" s="401">
        <f>Output_2!I60</f>
        <v>109.04571428571428</v>
      </c>
      <c r="M600" s="395">
        <f>K600*L600</f>
        <v>425.27828571428569</v>
      </c>
      <c r="N600" s="394"/>
      <c r="O600" s="396"/>
      <c r="P600" s="390"/>
    </row>
    <row r="601" spans="1:16" ht="13.5">
      <c r="A601" s="390"/>
      <c r="B601" s="371"/>
      <c r="C601" s="410"/>
      <c r="D601" s="389"/>
      <c r="E601" s="390"/>
      <c r="F601" s="391"/>
      <c r="G601" s="392"/>
      <c r="H601" s="393">
        <f>SUM(H599:H600)</f>
        <v>792</v>
      </c>
      <c r="I601" s="394"/>
      <c r="J601" s="394"/>
      <c r="K601" s="400"/>
      <c r="L601" s="401"/>
      <c r="M601" s="395">
        <f>SUM(M599:M600)</f>
        <v>4530.924</v>
      </c>
      <c r="N601" s="394"/>
      <c r="O601" s="396">
        <f>N601+M601+H601</f>
        <v>5322.924</v>
      </c>
      <c r="P601" s="390"/>
    </row>
    <row r="602" spans="1:16" ht="13.5">
      <c r="A602" s="390"/>
      <c r="B602" s="371"/>
      <c r="C602" s="388" t="s">
        <v>658</v>
      </c>
      <c r="D602" s="389"/>
      <c r="E602" s="390"/>
      <c r="F602" s="391"/>
      <c r="G602" s="392"/>
      <c r="H602" s="393"/>
      <c r="I602" s="394"/>
      <c r="J602" s="394"/>
      <c r="K602" s="400"/>
      <c r="L602" s="401"/>
      <c r="M602" s="395"/>
      <c r="N602" s="394"/>
      <c r="O602" s="396"/>
      <c r="P602" s="390"/>
    </row>
    <row r="603" spans="1:16" ht="13.5">
      <c r="A603" s="390"/>
      <c r="B603" s="371"/>
      <c r="C603" s="388" t="s">
        <v>659</v>
      </c>
      <c r="D603" s="389"/>
      <c r="E603" s="390"/>
      <c r="F603" s="391"/>
      <c r="G603" s="392"/>
      <c r="H603" s="393"/>
      <c r="I603" s="394"/>
      <c r="J603" s="394"/>
      <c r="K603" s="400"/>
      <c r="L603" s="401"/>
      <c r="M603" s="395"/>
      <c r="N603" s="394"/>
      <c r="O603" s="396"/>
      <c r="P603" s="390"/>
    </row>
    <row r="604" spans="1:16" ht="13.5">
      <c r="A604" s="390"/>
      <c r="B604" s="371"/>
      <c r="C604" s="388" t="s">
        <v>646</v>
      </c>
      <c r="D604" s="389"/>
      <c r="E604" s="390"/>
      <c r="F604" s="391"/>
      <c r="G604" s="392"/>
      <c r="H604" s="393"/>
      <c r="I604" s="394"/>
      <c r="J604" s="394"/>
      <c r="K604" s="400"/>
      <c r="L604" s="401"/>
      <c r="M604" s="395"/>
      <c r="N604" s="394"/>
      <c r="O604" s="396"/>
      <c r="P604" s="390"/>
    </row>
    <row r="605" spans="1:16" ht="13.5">
      <c r="A605" s="390"/>
      <c r="B605" s="371"/>
      <c r="C605" s="410" t="s">
        <v>647</v>
      </c>
      <c r="D605" s="389" t="s">
        <v>651</v>
      </c>
      <c r="E605" s="390" t="s">
        <v>652</v>
      </c>
      <c r="F605" s="391">
        <v>0.46</v>
      </c>
      <c r="G605" s="392">
        <f>I6</f>
        <v>1000</v>
      </c>
      <c r="H605" s="393">
        <f>F605*G605</f>
        <v>460</v>
      </c>
      <c r="I605" s="394" t="s">
        <v>654</v>
      </c>
      <c r="J605" s="394" t="s">
        <v>85</v>
      </c>
      <c r="K605" s="400">
        <v>27.5</v>
      </c>
      <c r="L605" s="401">
        <f>Output_2!I61</f>
        <v>114.04571428571428</v>
      </c>
      <c r="M605" s="395">
        <f>K605*L605</f>
        <v>3136.2571428571428</v>
      </c>
      <c r="N605" s="394"/>
      <c r="O605" s="396"/>
      <c r="P605" s="390"/>
    </row>
    <row r="606" spans="1:16" ht="13.5">
      <c r="A606" s="390"/>
      <c r="B606" s="371"/>
      <c r="C606" s="410"/>
      <c r="D606" s="389"/>
      <c r="E606" s="390" t="s">
        <v>653</v>
      </c>
      <c r="F606" s="391">
        <v>0.23</v>
      </c>
      <c r="G606" s="392">
        <f>O6</f>
        <v>640</v>
      </c>
      <c r="H606" s="393">
        <f>F606*G606</f>
        <v>147.20000000000002</v>
      </c>
      <c r="I606" s="394" t="s">
        <v>655</v>
      </c>
      <c r="J606" s="394" t="s">
        <v>85</v>
      </c>
      <c r="K606" s="400">
        <v>2.8</v>
      </c>
      <c r="L606" s="401">
        <f>Output_2!I60</f>
        <v>109.04571428571428</v>
      </c>
      <c r="M606" s="395">
        <f>K606*L606</f>
        <v>305.32799999999997</v>
      </c>
      <c r="N606" s="394"/>
      <c r="O606" s="396"/>
      <c r="P606" s="390"/>
    </row>
    <row r="607" spans="1:16" ht="13.5">
      <c r="A607" s="390"/>
      <c r="B607" s="371"/>
      <c r="C607" s="410"/>
      <c r="D607" s="389"/>
      <c r="E607" s="390"/>
      <c r="F607" s="391"/>
      <c r="G607" s="392"/>
      <c r="H607" s="393">
        <f>SUM(H605:H606)</f>
        <v>607.20000000000005</v>
      </c>
      <c r="I607" s="394"/>
      <c r="J607" s="394"/>
      <c r="K607" s="400"/>
      <c r="L607" s="401"/>
      <c r="M607" s="395">
        <f>SUM(M605:M606)</f>
        <v>3441.5851428571427</v>
      </c>
      <c r="N607" s="394"/>
      <c r="O607" s="396">
        <f>N607+M607+H607</f>
        <v>4048.785142857143</v>
      </c>
      <c r="P607" s="390"/>
    </row>
    <row r="608" spans="1:16" ht="13.5">
      <c r="A608" s="390"/>
      <c r="B608" s="371"/>
      <c r="C608" s="410" t="s">
        <v>648</v>
      </c>
      <c r="D608" s="389" t="s">
        <v>651</v>
      </c>
      <c r="E608" s="390" t="s">
        <v>652</v>
      </c>
      <c r="F608" s="391">
        <v>0.66</v>
      </c>
      <c r="G608" s="392">
        <f>I6</f>
        <v>1000</v>
      </c>
      <c r="H608" s="393">
        <f>F608*G608</f>
        <v>660</v>
      </c>
      <c r="I608" s="394" t="s">
        <v>654</v>
      </c>
      <c r="J608" s="394" t="s">
        <v>85</v>
      </c>
      <c r="K608" s="400">
        <v>40</v>
      </c>
      <c r="L608" s="401">
        <f>Output_2!I61</f>
        <v>114.04571428571428</v>
      </c>
      <c r="M608" s="395">
        <f>K608*L608</f>
        <v>4561.8285714285712</v>
      </c>
      <c r="N608" s="394"/>
      <c r="O608" s="396"/>
      <c r="P608" s="390"/>
    </row>
    <row r="609" spans="1:16" ht="13.5">
      <c r="A609" s="390"/>
      <c r="B609" s="371"/>
      <c r="C609" s="410"/>
      <c r="D609" s="389"/>
      <c r="E609" s="390" t="s">
        <v>653</v>
      </c>
      <c r="F609" s="391">
        <v>0.33</v>
      </c>
      <c r="G609" s="392">
        <f>O6</f>
        <v>640</v>
      </c>
      <c r="H609" s="393">
        <f>F609*G609</f>
        <v>211.20000000000002</v>
      </c>
      <c r="I609" s="394" t="s">
        <v>655</v>
      </c>
      <c r="J609" s="394" t="s">
        <v>85</v>
      </c>
      <c r="K609" s="400">
        <v>4.03</v>
      </c>
      <c r="L609" s="401">
        <f>Output_2!I60</f>
        <v>109.04571428571428</v>
      </c>
      <c r="M609" s="395">
        <f>K609*L609</f>
        <v>439.45422857142859</v>
      </c>
      <c r="N609" s="394"/>
      <c r="O609" s="396"/>
      <c r="P609" s="390"/>
    </row>
    <row r="610" spans="1:16" ht="13.5">
      <c r="A610" s="390"/>
      <c r="B610" s="371"/>
      <c r="C610" s="410"/>
      <c r="D610" s="389"/>
      <c r="E610" s="390"/>
      <c r="F610" s="391"/>
      <c r="G610" s="392"/>
      <c r="H610" s="393">
        <f>SUM(H608:H609)</f>
        <v>871.2</v>
      </c>
      <c r="I610" s="394"/>
      <c r="J610" s="394"/>
      <c r="K610" s="400"/>
      <c r="L610" s="401"/>
      <c r="M610" s="395">
        <f>SUM(M608:M609)</f>
        <v>5001.2828</v>
      </c>
      <c r="N610" s="394"/>
      <c r="O610" s="396">
        <f>N610+M610+H610</f>
        <v>5872.4827999999998</v>
      </c>
      <c r="P610" s="390"/>
    </row>
    <row r="611" spans="1:16" ht="13.5">
      <c r="A611" s="390"/>
      <c r="B611" s="371"/>
      <c r="C611" s="410" t="s">
        <v>649</v>
      </c>
      <c r="D611" s="389" t="s">
        <v>651</v>
      </c>
      <c r="E611" s="390" t="s">
        <v>652</v>
      </c>
      <c r="F611" s="391">
        <v>0.32</v>
      </c>
      <c r="G611" s="392">
        <f>I6</f>
        <v>1000</v>
      </c>
      <c r="H611" s="393">
        <f>F611*G611</f>
        <v>320</v>
      </c>
      <c r="I611" s="394" t="s">
        <v>654</v>
      </c>
      <c r="J611" s="394" t="s">
        <v>85</v>
      </c>
      <c r="K611" s="400">
        <v>18.75</v>
      </c>
      <c r="L611" s="401">
        <f>Output_2!I61</f>
        <v>114.04571428571428</v>
      </c>
      <c r="M611" s="395">
        <f>K611*L611</f>
        <v>2138.3571428571427</v>
      </c>
      <c r="N611" s="394"/>
      <c r="O611" s="396"/>
      <c r="P611" s="390"/>
    </row>
    <row r="612" spans="1:16" ht="13.5">
      <c r="A612" s="390"/>
      <c r="B612" s="371"/>
      <c r="C612" s="410"/>
      <c r="D612" s="389"/>
      <c r="E612" s="390" t="s">
        <v>653</v>
      </c>
      <c r="F612" s="391">
        <v>0.16</v>
      </c>
      <c r="G612" s="392">
        <f>O6</f>
        <v>640</v>
      </c>
      <c r="H612" s="393">
        <f>F612*G612</f>
        <v>102.4</v>
      </c>
      <c r="I612" s="394" t="s">
        <v>655</v>
      </c>
      <c r="J612" s="394" t="s">
        <v>85</v>
      </c>
      <c r="K612" s="400">
        <v>2.4500000000000002</v>
      </c>
      <c r="L612" s="401">
        <f>Output_2!I60</f>
        <v>109.04571428571428</v>
      </c>
      <c r="M612" s="395">
        <f>K612*L612</f>
        <v>267.16200000000003</v>
      </c>
      <c r="N612" s="394"/>
      <c r="O612" s="396"/>
      <c r="P612" s="390"/>
    </row>
    <row r="613" spans="1:16" ht="13.5">
      <c r="A613" s="390"/>
      <c r="B613" s="371"/>
      <c r="C613" s="410"/>
      <c r="D613" s="389"/>
      <c r="E613" s="390"/>
      <c r="F613" s="391"/>
      <c r="G613" s="392"/>
      <c r="H613" s="393">
        <f>SUM(H611:H612)</f>
        <v>422.4</v>
      </c>
      <c r="I613" s="394"/>
      <c r="J613" s="394"/>
      <c r="K613" s="400"/>
      <c r="L613" s="401"/>
      <c r="M613" s="395">
        <f>SUM(M611:M612)</f>
        <v>2405.5191428571425</v>
      </c>
      <c r="N613" s="394"/>
      <c r="O613" s="396">
        <f>N613+M613+H613</f>
        <v>2827.9191428571426</v>
      </c>
      <c r="P613" s="390"/>
    </row>
    <row r="614" spans="1:16" ht="13.5">
      <c r="A614" s="390"/>
      <c r="B614" s="371"/>
      <c r="C614" s="410" t="s">
        <v>650</v>
      </c>
      <c r="D614" s="389" t="s">
        <v>651</v>
      </c>
      <c r="E614" s="390" t="s">
        <v>652</v>
      </c>
      <c r="F614" s="391">
        <v>0.46</v>
      </c>
      <c r="G614" s="392">
        <f>I6</f>
        <v>1000</v>
      </c>
      <c r="H614" s="393">
        <f>F614*G614</f>
        <v>460</v>
      </c>
      <c r="I614" s="394" t="s">
        <v>654</v>
      </c>
      <c r="J614" s="394" t="s">
        <v>85</v>
      </c>
      <c r="K614" s="400">
        <v>27.5</v>
      </c>
      <c r="L614" s="401">
        <f>Output_2!I61</f>
        <v>114.04571428571428</v>
      </c>
      <c r="M614" s="395">
        <f>K614*L614</f>
        <v>3136.2571428571428</v>
      </c>
      <c r="N614" s="394"/>
      <c r="O614" s="396"/>
      <c r="P614" s="390"/>
    </row>
    <row r="615" spans="1:16" ht="13.5">
      <c r="A615" s="390"/>
      <c r="B615" s="371"/>
      <c r="C615" s="410"/>
      <c r="D615" s="389"/>
      <c r="E615" s="390" t="s">
        <v>653</v>
      </c>
      <c r="F615" s="391">
        <v>0.23</v>
      </c>
      <c r="G615" s="392">
        <f>O6</f>
        <v>640</v>
      </c>
      <c r="H615" s="393">
        <f>F615*G615</f>
        <v>147.20000000000002</v>
      </c>
      <c r="I615" s="394" t="s">
        <v>655</v>
      </c>
      <c r="J615" s="394" t="s">
        <v>85</v>
      </c>
      <c r="K615" s="400">
        <v>3.46</v>
      </c>
      <c r="L615" s="401">
        <f>Output_2!I60</f>
        <v>109.04571428571428</v>
      </c>
      <c r="M615" s="395">
        <f>K615*L615</f>
        <v>377.29817142857144</v>
      </c>
      <c r="N615" s="394"/>
      <c r="O615" s="396"/>
      <c r="P615" s="390"/>
    </row>
    <row r="616" spans="1:16" ht="13.5">
      <c r="A616" s="390"/>
      <c r="B616" s="371"/>
      <c r="C616" s="410"/>
      <c r="D616" s="389"/>
      <c r="E616" s="390"/>
      <c r="F616" s="391"/>
      <c r="G616" s="392"/>
      <c r="H616" s="393">
        <f>SUM(H614:H615)</f>
        <v>607.20000000000005</v>
      </c>
      <c r="I616" s="394"/>
      <c r="J616" s="394"/>
      <c r="K616" s="400"/>
      <c r="L616" s="401"/>
      <c r="M616" s="395">
        <f>SUM(M614:M615)</f>
        <v>3513.5553142857143</v>
      </c>
      <c r="N616" s="394"/>
      <c r="O616" s="396">
        <f>N616+M616+H616</f>
        <v>4120.7553142857141</v>
      </c>
      <c r="P616" s="390"/>
    </row>
    <row r="617" spans="1:16" ht="13.5">
      <c r="A617" s="390"/>
      <c r="B617" s="371"/>
      <c r="C617" s="390"/>
      <c r="D617" s="389"/>
      <c r="E617" s="390"/>
      <c r="F617" s="391"/>
      <c r="G617" s="392"/>
      <c r="H617" s="393"/>
      <c r="I617" s="394"/>
      <c r="J617" s="394"/>
      <c r="K617" s="400"/>
      <c r="L617" s="401"/>
      <c r="M617" s="395"/>
      <c r="N617" s="394"/>
      <c r="O617" s="396"/>
      <c r="P617" s="390"/>
    </row>
    <row r="618" spans="1:16" ht="13.5">
      <c r="A618" s="390"/>
      <c r="B618" s="371"/>
      <c r="C618" s="388" t="s">
        <v>660</v>
      </c>
      <c r="D618" s="389"/>
      <c r="E618" s="390"/>
      <c r="F618" s="391"/>
      <c r="G618" s="392"/>
      <c r="H618" s="393"/>
      <c r="I618" s="394"/>
      <c r="J618" s="394"/>
      <c r="K618" s="400"/>
      <c r="L618" s="401"/>
      <c r="M618" s="395"/>
      <c r="N618" s="394"/>
      <c r="O618" s="396"/>
      <c r="P618" s="390"/>
    </row>
    <row r="619" spans="1:16" ht="13.5">
      <c r="A619" s="390"/>
      <c r="B619" s="371"/>
      <c r="C619" s="388" t="s">
        <v>661</v>
      </c>
      <c r="D619" s="389"/>
      <c r="E619" s="390"/>
      <c r="F619" s="391"/>
      <c r="G619" s="392"/>
      <c r="H619" s="393"/>
      <c r="I619" s="394"/>
      <c r="J619" s="394"/>
      <c r="K619" s="400"/>
      <c r="L619" s="401"/>
      <c r="M619" s="395"/>
      <c r="N619" s="394"/>
      <c r="O619" s="396"/>
      <c r="P619" s="390"/>
    </row>
    <row r="620" spans="1:16" ht="13.5">
      <c r="A620" s="390"/>
      <c r="B620" s="371"/>
      <c r="C620" s="388" t="s">
        <v>646</v>
      </c>
      <c r="D620" s="389"/>
      <c r="E620" s="390"/>
      <c r="F620" s="391"/>
      <c r="G620" s="392"/>
      <c r="H620" s="393"/>
      <c r="I620" s="394"/>
      <c r="J620" s="394"/>
      <c r="K620" s="400"/>
      <c r="L620" s="401"/>
      <c r="M620" s="395"/>
      <c r="N620" s="394"/>
      <c r="O620" s="396"/>
      <c r="P620" s="390"/>
    </row>
    <row r="621" spans="1:16" ht="13.5">
      <c r="A621" s="390"/>
      <c r="B621" s="371"/>
      <c r="C621" s="410" t="s">
        <v>647</v>
      </c>
      <c r="D621" s="389" t="s">
        <v>651</v>
      </c>
      <c r="E621" s="390" t="s">
        <v>652</v>
      </c>
      <c r="F621" s="391">
        <v>0.38</v>
      </c>
      <c r="G621" s="392">
        <f>I6</f>
        <v>1000</v>
      </c>
      <c r="H621" s="393">
        <f>F621*G621</f>
        <v>380</v>
      </c>
      <c r="I621" s="394" t="s">
        <v>654</v>
      </c>
      <c r="J621" s="394" t="s">
        <v>85</v>
      </c>
      <c r="K621" s="400">
        <v>23.1</v>
      </c>
      <c r="L621" s="401">
        <f>Output_2!I61</f>
        <v>114.04571428571428</v>
      </c>
      <c r="M621" s="395">
        <f>K621*L621</f>
        <v>2634.4560000000001</v>
      </c>
      <c r="N621" s="394"/>
      <c r="O621" s="396"/>
      <c r="P621" s="390"/>
    </row>
    <row r="622" spans="1:16" ht="13.5">
      <c r="A622" s="390"/>
      <c r="B622" s="371"/>
      <c r="C622" s="410"/>
      <c r="D622" s="389"/>
      <c r="E622" s="390" t="s">
        <v>653</v>
      </c>
      <c r="F622" s="391">
        <v>0.19</v>
      </c>
      <c r="G622" s="392">
        <f>O6</f>
        <v>640</v>
      </c>
      <c r="H622" s="393">
        <f>F622*G622</f>
        <v>121.6</v>
      </c>
      <c r="I622" s="394" t="s">
        <v>655</v>
      </c>
      <c r="J622" s="394" t="s">
        <v>85</v>
      </c>
      <c r="K622" s="400">
        <v>2.4</v>
      </c>
      <c r="L622" s="401">
        <f>Output_2!I60</f>
        <v>109.04571428571428</v>
      </c>
      <c r="M622" s="395">
        <f>K622*L622</f>
        <v>261.70971428571426</v>
      </c>
      <c r="N622" s="394"/>
      <c r="O622" s="396"/>
      <c r="P622" s="390"/>
    </row>
    <row r="623" spans="1:16" ht="13.5">
      <c r="A623" s="390"/>
      <c r="B623" s="371"/>
      <c r="C623" s="410"/>
      <c r="D623" s="389"/>
      <c r="E623" s="390"/>
      <c r="F623" s="391"/>
      <c r="G623" s="392"/>
      <c r="H623" s="393">
        <f>SUM(H621:H622)</f>
        <v>501.6</v>
      </c>
      <c r="I623" s="394"/>
      <c r="J623" s="394"/>
      <c r="K623" s="400"/>
      <c r="L623" s="401"/>
      <c r="M623" s="395">
        <f>SUM(M621:M622)</f>
        <v>2896.1657142857143</v>
      </c>
      <c r="N623" s="394"/>
      <c r="O623" s="396">
        <f>N623+M623+H623</f>
        <v>3397.7657142857142</v>
      </c>
      <c r="P623" s="390"/>
    </row>
    <row r="624" spans="1:16" ht="13.5">
      <c r="A624" s="390"/>
      <c r="B624" s="371"/>
      <c r="C624" s="410" t="s">
        <v>648</v>
      </c>
      <c r="D624" s="389" t="s">
        <v>651</v>
      </c>
      <c r="E624" s="390" t="s">
        <v>652</v>
      </c>
      <c r="F624" s="391">
        <v>0.56000000000000005</v>
      </c>
      <c r="G624" s="392">
        <f>I6</f>
        <v>1000</v>
      </c>
      <c r="H624" s="393">
        <f>F624*G624</f>
        <v>560</v>
      </c>
      <c r="I624" s="394" t="s">
        <v>654</v>
      </c>
      <c r="J624" s="394" t="s">
        <v>85</v>
      </c>
      <c r="K624" s="400">
        <v>33.6</v>
      </c>
      <c r="L624" s="401">
        <f>Output_2!I61</f>
        <v>114.04571428571428</v>
      </c>
      <c r="M624" s="395">
        <f>K624*L624</f>
        <v>3831.9360000000001</v>
      </c>
      <c r="N624" s="394"/>
      <c r="O624" s="396"/>
      <c r="P624" s="390"/>
    </row>
    <row r="625" spans="1:16" ht="13.5">
      <c r="A625" s="390"/>
      <c r="B625" s="371"/>
      <c r="C625" s="410"/>
      <c r="D625" s="389"/>
      <c r="E625" s="390" t="s">
        <v>653</v>
      </c>
      <c r="F625" s="391">
        <v>0.28000000000000003</v>
      </c>
      <c r="G625" s="392">
        <f>O6</f>
        <v>640</v>
      </c>
      <c r="H625" s="393">
        <f>F625*G625</f>
        <v>179.20000000000002</v>
      </c>
      <c r="I625" s="394" t="s">
        <v>655</v>
      </c>
      <c r="J625" s="394" t="s">
        <v>85</v>
      </c>
      <c r="K625" s="400">
        <v>3.36</v>
      </c>
      <c r="L625" s="401">
        <f>Output_2!I60</f>
        <v>109.04571428571428</v>
      </c>
      <c r="M625" s="395">
        <f>K625*L625</f>
        <v>366.39359999999999</v>
      </c>
      <c r="N625" s="394"/>
      <c r="O625" s="396"/>
      <c r="P625" s="390"/>
    </row>
    <row r="626" spans="1:16" ht="13.5">
      <c r="A626" s="390"/>
      <c r="B626" s="371"/>
      <c r="C626" s="410"/>
      <c r="D626" s="389"/>
      <c r="E626" s="390"/>
      <c r="F626" s="391"/>
      <c r="G626" s="392"/>
      <c r="H626" s="393">
        <f>SUM(H624:H625)</f>
        <v>739.2</v>
      </c>
      <c r="I626" s="394"/>
      <c r="J626" s="394"/>
      <c r="K626" s="400"/>
      <c r="L626" s="401"/>
      <c r="M626" s="395">
        <f>SUM(M624:M625)</f>
        <v>4198.3296</v>
      </c>
      <c r="N626" s="394"/>
      <c r="O626" s="396">
        <f>N626+M626+H626</f>
        <v>4937.5295999999998</v>
      </c>
      <c r="P626" s="390"/>
    </row>
    <row r="627" spans="1:16" ht="13.5">
      <c r="A627" s="390"/>
      <c r="B627" s="371"/>
      <c r="C627" s="410" t="s">
        <v>649</v>
      </c>
      <c r="D627" s="389" t="s">
        <v>651</v>
      </c>
      <c r="E627" s="390" t="s">
        <v>652</v>
      </c>
      <c r="F627" s="391">
        <v>0.26</v>
      </c>
      <c r="G627" s="392">
        <f>I6</f>
        <v>1000</v>
      </c>
      <c r="H627" s="393">
        <f>F627*G627</f>
        <v>260</v>
      </c>
      <c r="I627" s="394" t="s">
        <v>654</v>
      </c>
      <c r="J627" s="394" t="s">
        <v>85</v>
      </c>
      <c r="K627" s="400">
        <v>15.75</v>
      </c>
      <c r="L627" s="401">
        <f>Output_2!I61</f>
        <v>114.04571428571428</v>
      </c>
      <c r="M627" s="395">
        <f>K627*L627</f>
        <v>1796.22</v>
      </c>
      <c r="N627" s="394"/>
      <c r="O627" s="396"/>
      <c r="P627" s="390"/>
    </row>
    <row r="628" spans="1:16" ht="13.5">
      <c r="A628" s="390"/>
      <c r="B628" s="371"/>
      <c r="C628" s="410"/>
      <c r="D628" s="389"/>
      <c r="E628" s="390" t="s">
        <v>653</v>
      </c>
      <c r="F628" s="391">
        <v>0.13</v>
      </c>
      <c r="G628" s="392">
        <f>O6</f>
        <v>640</v>
      </c>
      <c r="H628" s="393">
        <f>F628*G628</f>
        <v>83.2</v>
      </c>
      <c r="I628" s="394" t="s">
        <v>655</v>
      </c>
      <c r="J628" s="394" t="s">
        <v>85</v>
      </c>
      <c r="K628" s="400">
        <v>2.04</v>
      </c>
      <c r="L628" s="401">
        <f>Output_2!I60</f>
        <v>109.04571428571428</v>
      </c>
      <c r="M628" s="395">
        <f>K628*L628</f>
        <v>222.45325714285715</v>
      </c>
      <c r="N628" s="394"/>
      <c r="O628" s="396"/>
      <c r="P628" s="390"/>
    </row>
    <row r="629" spans="1:16" ht="13.5">
      <c r="A629" s="390"/>
      <c r="B629" s="371"/>
      <c r="C629" s="410"/>
      <c r="D629" s="389"/>
      <c r="E629" s="390"/>
      <c r="F629" s="391"/>
      <c r="G629" s="392"/>
      <c r="H629" s="393">
        <f>SUM(H627:H628)</f>
        <v>343.2</v>
      </c>
      <c r="I629" s="394"/>
      <c r="J629" s="394"/>
      <c r="K629" s="400"/>
      <c r="L629" s="401"/>
      <c r="M629" s="395">
        <f>SUM(M627:M628)</f>
        <v>2018.6732571428572</v>
      </c>
      <c r="N629" s="394"/>
      <c r="O629" s="396">
        <f>N629+M629+H629</f>
        <v>2361.8732571428573</v>
      </c>
      <c r="P629" s="390"/>
    </row>
    <row r="630" spans="1:16" ht="13.5">
      <c r="A630" s="390"/>
      <c r="B630" s="371"/>
      <c r="C630" s="410" t="s">
        <v>650</v>
      </c>
      <c r="D630" s="389" t="s">
        <v>651</v>
      </c>
      <c r="E630" s="390" t="s">
        <v>652</v>
      </c>
      <c r="F630" s="391">
        <v>0.38</v>
      </c>
      <c r="G630" s="392">
        <f>I6</f>
        <v>1000</v>
      </c>
      <c r="H630" s="393">
        <f>F630*G630</f>
        <v>380</v>
      </c>
      <c r="I630" s="394" t="s">
        <v>654</v>
      </c>
      <c r="J630" s="394" t="s">
        <v>85</v>
      </c>
      <c r="K630" s="400">
        <v>23.1</v>
      </c>
      <c r="L630" s="401">
        <f>Output_2!I61</f>
        <v>114.04571428571428</v>
      </c>
      <c r="M630" s="395">
        <f>K630*L630</f>
        <v>2634.4560000000001</v>
      </c>
      <c r="N630" s="394"/>
      <c r="O630" s="396"/>
      <c r="P630" s="390"/>
    </row>
    <row r="631" spans="1:16" ht="13.5">
      <c r="A631" s="390"/>
      <c r="B631" s="371"/>
      <c r="C631" s="410"/>
      <c r="D631" s="389"/>
      <c r="E631" s="390" t="s">
        <v>653</v>
      </c>
      <c r="F631" s="391">
        <v>0.19</v>
      </c>
      <c r="G631" s="392">
        <f>O6</f>
        <v>640</v>
      </c>
      <c r="H631" s="393">
        <f>F631*G631</f>
        <v>121.6</v>
      </c>
      <c r="I631" s="394" t="s">
        <v>655</v>
      </c>
      <c r="J631" s="394" t="s">
        <v>85</v>
      </c>
      <c r="K631" s="400">
        <v>2.88</v>
      </c>
      <c r="L631" s="401">
        <f>Output_2!I60</f>
        <v>109.04571428571428</v>
      </c>
      <c r="M631" s="395">
        <f>K631*L631</f>
        <v>314.0516571428571</v>
      </c>
      <c r="N631" s="394"/>
      <c r="O631" s="396"/>
      <c r="P631" s="390"/>
    </row>
    <row r="632" spans="1:16" ht="13.5">
      <c r="A632" s="390"/>
      <c r="B632" s="371"/>
      <c r="C632" s="410"/>
      <c r="D632" s="389"/>
      <c r="E632" s="390"/>
      <c r="F632" s="391"/>
      <c r="G632" s="392"/>
      <c r="H632" s="393">
        <f>SUM(H630:H631)</f>
        <v>501.6</v>
      </c>
      <c r="I632" s="394"/>
      <c r="J632" s="394"/>
      <c r="K632" s="400"/>
      <c r="L632" s="401"/>
      <c r="M632" s="395">
        <f>SUM(M630:M631)</f>
        <v>2948.5076571428572</v>
      </c>
      <c r="N632" s="394"/>
      <c r="O632" s="396">
        <f>N632+M632+H632</f>
        <v>3450.1076571428571</v>
      </c>
      <c r="P632" s="390"/>
    </row>
    <row r="633" spans="1:16" ht="13.5">
      <c r="A633" s="390"/>
      <c r="B633" s="371"/>
      <c r="C633" s="390"/>
      <c r="D633" s="389"/>
      <c r="E633" s="390"/>
      <c r="F633" s="391"/>
      <c r="G633" s="392"/>
      <c r="H633" s="393"/>
      <c r="I633" s="394"/>
      <c r="J633" s="394"/>
      <c r="K633" s="400"/>
      <c r="L633" s="401"/>
      <c r="M633" s="395"/>
      <c r="N633" s="394"/>
      <c r="O633" s="396"/>
      <c r="P633" s="390"/>
    </row>
    <row r="634" spans="1:16" ht="27">
      <c r="A634" s="411">
        <v>29</v>
      </c>
      <c r="B634" s="371" t="s">
        <v>662</v>
      </c>
      <c r="C634" s="388" t="s">
        <v>643</v>
      </c>
      <c r="D634" s="389"/>
      <c r="E634" s="390"/>
      <c r="F634" s="391"/>
      <c r="G634" s="392"/>
      <c r="H634" s="393"/>
      <c r="I634" s="394"/>
      <c r="J634" s="394"/>
      <c r="K634" s="400"/>
      <c r="L634" s="401"/>
      <c r="M634" s="395"/>
      <c r="N634" s="394"/>
      <c r="O634" s="396"/>
      <c r="P634" s="390"/>
    </row>
    <row r="635" spans="1:16" ht="13.5">
      <c r="A635" s="390"/>
      <c r="B635" s="371"/>
      <c r="C635" s="388" t="s">
        <v>663</v>
      </c>
      <c r="D635" s="389"/>
      <c r="E635" s="390"/>
      <c r="F635" s="391"/>
      <c r="G635" s="392"/>
      <c r="H635" s="393"/>
      <c r="I635" s="394"/>
      <c r="J635" s="394"/>
      <c r="K635" s="400"/>
      <c r="L635" s="401"/>
      <c r="M635" s="395"/>
      <c r="N635" s="394"/>
      <c r="O635" s="396"/>
      <c r="P635" s="390"/>
    </row>
    <row r="636" spans="1:16" ht="13.5">
      <c r="A636" s="390"/>
      <c r="B636" s="371"/>
      <c r="C636" s="388" t="s">
        <v>644</v>
      </c>
      <c r="D636" s="389"/>
      <c r="E636" s="390"/>
      <c r="F636" s="391"/>
      <c r="G636" s="392"/>
      <c r="H636" s="393"/>
      <c r="I636" s="394"/>
      <c r="J636" s="394"/>
      <c r="K636" s="400"/>
      <c r="L636" s="401"/>
      <c r="M636" s="395"/>
      <c r="N636" s="394"/>
      <c r="O636" s="396"/>
      <c r="P636" s="390"/>
    </row>
    <row r="637" spans="1:16" ht="13.5">
      <c r="A637" s="390"/>
      <c r="B637" s="371"/>
      <c r="C637" s="388" t="s">
        <v>645</v>
      </c>
      <c r="D637" s="389"/>
      <c r="E637" s="390"/>
      <c r="F637" s="391"/>
      <c r="G637" s="392"/>
      <c r="H637" s="393"/>
      <c r="I637" s="394"/>
      <c r="J637" s="394"/>
      <c r="K637" s="400"/>
      <c r="L637" s="401"/>
      <c r="M637" s="395"/>
      <c r="N637" s="394"/>
      <c r="O637" s="396"/>
      <c r="P637" s="390"/>
    </row>
    <row r="638" spans="1:16" ht="13.5">
      <c r="A638" s="390"/>
      <c r="B638" s="371"/>
      <c r="C638" s="388" t="s">
        <v>646</v>
      </c>
      <c r="D638" s="389"/>
      <c r="E638" s="390"/>
      <c r="F638" s="391"/>
      <c r="G638" s="392"/>
      <c r="H638" s="393"/>
      <c r="I638" s="394"/>
      <c r="J638" s="394"/>
      <c r="K638" s="400"/>
      <c r="L638" s="401"/>
      <c r="M638" s="395"/>
      <c r="N638" s="394"/>
      <c r="O638" s="396"/>
      <c r="P638" s="390"/>
    </row>
    <row r="639" spans="1:16" ht="13.5">
      <c r="A639" s="390"/>
      <c r="B639" s="371"/>
      <c r="C639" s="410" t="s">
        <v>647</v>
      </c>
      <c r="D639" s="389" t="s">
        <v>651</v>
      </c>
      <c r="E639" s="390" t="s">
        <v>652</v>
      </c>
      <c r="F639" s="391">
        <v>0.46</v>
      </c>
      <c r="G639" s="392">
        <f>I6</f>
        <v>1000</v>
      </c>
      <c r="H639" s="393">
        <f>F639*G639</f>
        <v>460</v>
      </c>
      <c r="I639" s="394" t="s">
        <v>654</v>
      </c>
      <c r="J639" s="394" t="s">
        <v>85</v>
      </c>
      <c r="K639" s="400">
        <v>28.05</v>
      </c>
      <c r="L639" s="401">
        <f>Output_2!I61</f>
        <v>114.04571428571428</v>
      </c>
      <c r="M639" s="395">
        <f>K639*L639</f>
        <v>3198.9822857142858</v>
      </c>
      <c r="N639" s="394"/>
      <c r="O639" s="396"/>
      <c r="P639" s="390"/>
    </row>
    <row r="640" spans="1:16" ht="13.5">
      <c r="A640" s="390"/>
      <c r="B640" s="371"/>
      <c r="C640" s="410"/>
      <c r="D640" s="389"/>
      <c r="E640" s="390" t="s">
        <v>653</v>
      </c>
      <c r="F640" s="391">
        <v>0.23</v>
      </c>
      <c r="G640" s="392">
        <f>O6</f>
        <v>640</v>
      </c>
      <c r="H640" s="393">
        <f>F640*G640</f>
        <v>147.20000000000002</v>
      </c>
      <c r="I640" s="394" t="s">
        <v>655</v>
      </c>
      <c r="J640" s="394" t="s">
        <v>85</v>
      </c>
      <c r="K640" s="400">
        <v>3.42</v>
      </c>
      <c r="L640" s="401">
        <f>Output_2!I60</f>
        <v>109.04571428571428</v>
      </c>
      <c r="M640" s="395">
        <f>K640*L640</f>
        <v>372.93634285714285</v>
      </c>
      <c r="N640" s="394"/>
      <c r="O640" s="396"/>
      <c r="P640" s="412"/>
    </row>
    <row r="641" spans="1:16" ht="13.5">
      <c r="A641" s="390"/>
      <c r="B641" s="371"/>
      <c r="C641" s="410"/>
      <c r="D641" s="389"/>
      <c r="E641" s="390"/>
      <c r="F641" s="391"/>
      <c r="G641" s="392"/>
      <c r="H641" s="393">
        <f>SUM(H639:H640)</f>
        <v>607.20000000000005</v>
      </c>
      <c r="I641" s="394"/>
      <c r="J641" s="394"/>
      <c r="K641" s="400"/>
      <c r="L641" s="401"/>
      <c r="M641" s="395">
        <f>SUM(M639:M640)</f>
        <v>3571.9186285714286</v>
      </c>
      <c r="N641" s="394"/>
      <c r="O641" s="396">
        <f>N641+M641+H641</f>
        <v>4179.1186285714284</v>
      </c>
      <c r="P641" s="390"/>
    </row>
    <row r="642" spans="1:16" ht="13.5">
      <c r="A642" s="390"/>
      <c r="B642" s="371"/>
      <c r="C642" s="410" t="s">
        <v>648</v>
      </c>
      <c r="D642" s="389" t="s">
        <v>651</v>
      </c>
      <c r="E642" s="390" t="s">
        <v>652</v>
      </c>
      <c r="F642" s="391">
        <v>0.68</v>
      </c>
      <c r="G642" s="392">
        <f>I6</f>
        <v>1000</v>
      </c>
      <c r="H642" s="393">
        <f>F642*G642</f>
        <v>680</v>
      </c>
      <c r="I642" s="394" t="s">
        <v>654</v>
      </c>
      <c r="J642" s="394" t="s">
        <v>85</v>
      </c>
      <c r="K642" s="400">
        <v>40.799999999999997</v>
      </c>
      <c r="L642" s="401">
        <f>Output_2!I61</f>
        <v>114.04571428571428</v>
      </c>
      <c r="M642" s="395">
        <f>K642*L642</f>
        <v>4653.0651428571427</v>
      </c>
      <c r="N642" s="394"/>
      <c r="O642" s="396"/>
      <c r="P642" s="390"/>
    </row>
    <row r="643" spans="1:16" ht="13.5">
      <c r="A643" s="390"/>
      <c r="B643" s="371"/>
      <c r="C643" s="410"/>
      <c r="D643" s="389"/>
      <c r="E643" s="390" t="s">
        <v>653</v>
      </c>
      <c r="F643" s="391">
        <v>0.34</v>
      </c>
      <c r="G643" s="392">
        <f>O6</f>
        <v>640</v>
      </c>
      <c r="H643" s="393">
        <f>F643*G643</f>
        <v>217.60000000000002</v>
      </c>
      <c r="I643" s="394" t="s">
        <v>655</v>
      </c>
      <c r="J643" s="394" t="s">
        <v>85</v>
      </c>
      <c r="K643" s="400">
        <v>4.79</v>
      </c>
      <c r="L643" s="401">
        <f>Output_2!I60</f>
        <v>109.04571428571428</v>
      </c>
      <c r="M643" s="395">
        <f>K643*L643</f>
        <v>522.32897142857144</v>
      </c>
      <c r="N643" s="394"/>
      <c r="O643" s="396"/>
      <c r="P643" s="390"/>
    </row>
    <row r="644" spans="1:16" ht="13.5">
      <c r="A644" s="390"/>
      <c r="B644" s="371"/>
      <c r="C644" s="410"/>
      <c r="D644" s="389"/>
      <c r="E644" s="390"/>
      <c r="F644" s="391"/>
      <c r="G644" s="392"/>
      <c r="H644" s="393">
        <f>SUM(H642:H643)</f>
        <v>897.6</v>
      </c>
      <c r="I644" s="394"/>
      <c r="J644" s="394"/>
      <c r="K644" s="400"/>
      <c r="L644" s="401"/>
      <c r="M644" s="395">
        <f>SUM(M642:M643)</f>
        <v>5175.3941142857138</v>
      </c>
      <c r="N644" s="394"/>
      <c r="O644" s="396">
        <f>N644+M644+H644</f>
        <v>6072.9941142857142</v>
      </c>
      <c r="P644" s="211"/>
    </row>
    <row r="645" spans="1:16" ht="13.5">
      <c r="A645" s="390"/>
      <c r="B645" s="371"/>
      <c r="C645" s="410" t="s">
        <v>649</v>
      </c>
      <c r="D645" s="389" t="s">
        <v>651</v>
      </c>
      <c r="E645" s="390" t="s">
        <v>652</v>
      </c>
      <c r="F645" s="391">
        <v>0.32</v>
      </c>
      <c r="G645" s="392">
        <f>I6</f>
        <v>1000</v>
      </c>
      <c r="H645" s="393">
        <f>F645*G645</f>
        <v>320</v>
      </c>
      <c r="I645" s="394" t="s">
        <v>654</v>
      </c>
      <c r="J645" s="394" t="s">
        <v>85</v>
      </c>
      <c r="K645" s="400">
        <v>19.13</v>
      </c>
      <c r="L645" s="401">
        <f>Output_2!I61</f>
        <v>114.04571428571428</v>
      </c>
      <c r="M645" s="395">
        <f>K645*L645</f>
        <v>2181.6945142857139</v>
      </c>
      <c r="N645" s="394"/>
      <c r="O645" s="396"/>
      <c r="P645" s="390"/>
    </row>
    <row r="646" spans="1:16" ht="13.5">
      <c r="A646" s="390"/>
      <c r="B646" s="371"/>
      <c r="C646" s="410"/>
      <c r="D646" s="389"/>
      <c r="E646" s="390" t="s">
        <v>653</v>
      </c>
      <c r="F646" s="391">
        <v>0.16</v>
      </c>
      <c r="G646" s="392">
        <f>O6</f>
        <v>640</v>
      </c>
      <c r="H646" s="393">
        <f>F646*G646</f>
        <v>102.4</v>
      </c>
      <c r="I646" s="394" t="s">
        <v>655</v>
      </c>
      <c r="J646" s="394" t="s">
        <v>85</v>
      </c>
      <c r="K646" s="400">
        <v>2.91</v>
      </c>
      <c r="L646" s="401">
        <f>Output_2!I60</f>
        <v>109.04571428571428</v>
      </c>
      <c r="M646" s="395">
        <f>K646*L646</f>
        <v>317.32302857142855</v>
      </c>
      <c r="N646" s="394"/>
      <c r="O646" s="396"/>
      <c r="P646" s="390"/>
    </row>
    <row r="647" spans="1:16" ht="13.5">
      <c r="A647" s="390"/>
      <c r="B647" s="371"/>
      <c r="C647" s="410"/>
      <c r="D647" s="389"/>
      <c r="E647" s="390"/>
      <c r="F647" s="391"/>
      <c r="G647" s="392"/>
      <c r="H647" s="393">
        <f>SUM(H645:H646)</f>
        <v>422.4</v>
      </c>
      <c r="I647" s="394"/>
      <c r="J647" s="394"/>
      <c r="K647" s="400"/>
      <c r="L647" s="401"/>
      <c r="M647" s="395">
        <f>SUM(M645:M646)</f>
        <v>2499.0175428571424</v>
      </c>
      <c r="N647" s="394"/>
      <c r="O647" s="396">
        <f>N647+M647+H647</f>
        <v>2921.4175428571425</v>
      </c>
      <c r="P647" s="390"/>
    </row>
    <row r="648" spans="1:16" ht="13.5">
      <c r="A648" s="390"/>
      <c r="B648" s="371"/>
      <c r="C648" s="410" t="s">
        <v>650</v>
      </c>
      <c r="D648" s="389" t="s">
        <v>651</v>
      </c>
      <c r="E648" s="390" t="s">
        <v>652</v>
      </c>
      <c r="F648" s="391">
        <v>0.46</v>
      </c>
      <c r="G648" s="392">
        <f>I6</f>
        <v>1000</v>
      </c>
      <c r="H648" s="393">
        <f>F648*G648</f>
        <v>460</v>
      </c>
      <c r="I648" s="394" t="s">
        <v>654</v>
      </c>
      <c r="J648" s="394" t="s">
        <v>85</v>
      </c>
      <c r="K648" s="400">
        <v>28.05</v>
      </c>
      <c r="L648" s="401">
        <f>Output_2!I61</f>
        <v>114.04571428571428</v>
      </c>
      <c r="M648" s="395">
        <f>K648*L648</f>
        <v>3198.9822857142858</v>
      </c>
      <c r="N648" s="394"/>
      <c r="O648" s="396"/>
      <c r="P648" s="390"/>
    </row>
    <row r="649" spans="1:16" ht="13.5">
      <c r="A649" s="390"/>
      <c r="B649" s="371"/>
      <c r="C649" s="410"/>
      <c r="D649" s="389"/>
      <c r="E649" s="390" t="s">
        <v>653</v>
      </c>
      <c r="F649" s="391">
        <v>0.23</v>
      </c>
      <c r="G649" s="392">
        <f>O6</f>
        <v>640</v>
      </c>
      <c r="H649" s="393">
        <f>F649*G649</f>
        <v>147.20000000000002</v>
      </c>
      <c r="I649" s="394" t="s">
        <v>655</v>
      </c>
      <c r="J649" s="394" t="s">
        <v>85</v>
      </c>
      <c r="K649" s="400">
        <v>4.0999999999999996</v>
      </c>
      <c r="L649" s="401">
        <f>Output_2!I60</f>
        <v>109.04571428571428</v>
      </c>
      <c r="M649" s="395">
        <f>K649*L649</f>
        <v>447.08742857142852</v>
      </c>
      <c r="N649" s="394"/>
      <c r="O649" s="396"/>
      <c r="P649" s="390"/>
    </row>
    <row r="650" spans="1:16" ht="13.5">
      <c r="A650" s="390"/>
      <c r="B650" s="371"/>
      <c r="C650" s="410"/>
      <c r="D650" s="389"/>
      <c r="E650" s="390"/>
      <c r="F650" s="391"/>
      <c r="G650" s="392"/>
      <c r="H650" s="393">
        <f>SUM(H648:H649)</f>
        <v>607.20000000000005</v>
      </c>
      <c r="I650" s="394"/>
      <c r="J650" s="394"/>
      <c r="K650" s="400"/>
      <c r="L650" s="401"/>
      <c r="M650" s="395">
        <f>SUM(M648:M649)</f>
        <v>3646.0697142857143</v>
      </c>
      <c r="N650" s="394"/>
      <c r="O650" s="396">
        <f>N650+M650+H650</f>
        <v>4253.2697142857141</v>
      </c>
      <c r="P650" s="390"/>
    </row>
    <row r="651" spans="1:16" ht="13.5">
      <c r="A651" s="390"/>
      <c r="B651" s="371"/>
      <c r="C651" s="388" t="s">
        <v>658</v>
      </c>
      <c r="D651" s="389"/>
      <c r="E651" s="390"/>
      <c r="F651" s="391"/>
      <c r="G651" s="392"/>
      <c r="H651" s="393"/>
      <c r="I651" s="394"/>
      <c r="J651" s="394"/>
      <c r="K651" s="400"/>
      <c r="L651" s="401"/>
      <c r="M651" s="395"/>
      <c r="N651" s="394"/>
      <c r="O651" s="396"/>
      <c r="P651" s="390"/>
    </row>
    <row r="652" spans="1:16" ht="13.5">
      <c r="A652" s="390"/>
      <c r="B652" s="371"/>
      <c r="C652" s="388" t="s">
        <v>659</v>
      </c>
      <c r="D652" s="389"/>
      <c r="E652" s="390"/>
      <c r="F652" s="391"/>
      <c r="G652" s="392"/>
      <c r="H652" s="393"/>
      <c r="I652" s="394"/>
      <c r="J652" s="394"/>
      <c r="K652" s="400"/>
      <c r="L652" s="401"/>
      <c r="M652" s="395"/>
      <c r="N652" s="394"/>
      <c r="O652" s="396"/>
      <c r="P652" s="390"/>
    </row>
    <row r="653" spans="1:16" ht="13.5">
      <c r="A653" s="390"/>
      <c r="B653" s="371"/>
      <c r="C653" s="388" t="s">
        <v>646</v>
      </c>
      <c r="D653" s="389"/>
      <c r="E653" s="390"/>
      <c r="F653" s="391"/>
      <c r="G653" s="392"/>
      <c r="H653" s="393"/>
      <c r="I653" s="394"/>
      <c r="J653" s="394"/>
      <c r="K653" s="400"/>
      <c r="L653" s="401"/>
      <c r="M653" s="395"/>
      <c r="N653" s="394"/>
      <c r="O653" s="396"/>
      <c r="P653" s="390"/>
    </row>
    <row r="654" spans="1:16" ht="13.5">
      <c r="A654" s="390"/>
      <c r="B654" s="371"/>
      <c r="C654" s="410" t="s">
        <v>647</v>
      </c>
      <c r="D654" s="389" t="s">
        <v>651</v>
      </c>
      <c r="E654" s="390" t="s">
        <v>652</v>
      </c>
      <c r="F654" s="391">
        <v>0.39</v>
      </c>
      <c r="G654" s="392">
        <f>I6</f>
        <v>1000</v>
      </c>
      <c r="H654" s="393">
        <f>F654*G654</f>
        <v>390</v>
      </c>
      <c r="I654" s="394" t="s">
        <v>654</v>
      </c>
      <c r="J654" s="394" t="s">
        <v>85</v>
      </c>
      <c r="K654" s="400">
        <v>23.43</v>
      </c>
      <c r="L654" s="401">
        <f>Output_2!I61</f>
        <v>114.04571428571428</v>
      </c>
      <c r="M654" s="395">
        <f>K654*L654</f>
        <v>2672.0910857142858</v>
      </c>
      <c r="N654" s="394"/>
      <c r="O654" s="396"/>
      <c r="P654" s="390"/>
    </row>
    <row r="655" spans="1:16" ht="13.5">
      <c r="A655" s="390"/>
      <c r="B655" s="371"/>
      <c r="C655" s="410"/>
      <c r="D655" s="389"/>
      <c r="E655" s="390" t="s">
        <v>653</v>
      </c>
      <c r="F655" s="391">
        <v>0.2</v>
      </c>
      <c r="G655" s="392">
        <f>O6</f>
        <v>640</v>
      </c>
      <c r="H655" s="393">
        <f>F655*G655</f>
        <v>128</v>
      </c>
      <c r="I655" s="394" t="s">
        <v>655</v>
      </c>
      <c r="J655" s="394" t="s">
        <v>85</v>
      </c>
      <c r="K655" s="400">
        <v>2.88</v>
      </c>
      <c r="L655" s="401">
        <f>Output_2!I60</f>
        <v>109.04571428571428</v>
      </c>
      <c r="M655" s="395">
        <f>K655*L655</f>
        <v>314.0516571428571</v>
      </c>
      <c r="N655" s="394"/>
      <c r="O655" s="396"/>
      <c r="P655" s="390"/>
    </row>
    <row r="656" spans="1:16" ht="13.5">
      <c r="A656" s="390"/>
      <c r="B656" s="371"/>
      <c r="C656" s="410"/>
      <c r="D656" s="389"/>
      <c r="E656" s="390"/>
      <c r="F656" s="391"/>
      <c r="G656" s="392"/>
      <c r="H656" s="393">
        <f>SUM(H654:H655)</f>
        <v>518</v>
      </c>
      <c r="I656" s="394"/>
      <c r="J656" s="394"/>
      <c r="K656" s="400"/>
      <c r="L656" s="401"/>
      <c r="M656" s="395">
        <f>SUM(M654:M655)</f>
        <v>2986.1427428571428</v>
      </c>
      <c r="N656" s="394"/>
      <c r="O656" s="396">
        <f>N656+M656+H656</f>
        <v>3504.1427428571428</v>
      </c>
      <c r="P656" s="390"/>
    </row>
    <row r="657" spans="1:16" ht="13.5">
      <c r="A657" s="390"/>
      <c r="B657" s="371"/>
      <c r="C657" s="410" t="s">
        <v>648</v>
      </c>
      <c r="D657" s="389" t="s">
        <v>651</v>
      </c>
      <c r="E657" s="390" t="s">
        <v>652</v>
      </c>
      <c r="F657" s="391">
        <v>0.56999999999999995</v>
      </c>
      <c r="G657" s="392">
        <f>I6</f>
        <v>1000</v>
      </c>
      <c r="H657" s="393">
        <f>F657*G657</f>
        <v>570</v>
      </c>
      <c r="I657" s="394" t="s">
        <v>654</v>
      </c>
      <c r="J657" s="394" t="s">
        <v>85</v>
      </c>
      <c r="K657" s="400">
        <v>34.08</v>
      </c>
      <c r="L657" s="401">
        <f>Output_2!I61</f>
        <v>114.04571428571428</v>
      </c>
      <c r="M657" s="395">
        <f>K657*L657</f>
        <v>3886.6779428571426</v>
      </c>
      <c r="N657" s="394"/>
      <c r="O657" s="396"/>
      <c r="P657" s="390"/>
    </row>
    <row r="658" spans="1:16" ht="13.5">
      <c r="A658" s="390"/>
      <c r="B658" s="371"/>
      <c r="C658" s="410"/>
      <c r="D658" s="389"/>
      <c r="E658" s="390" t="s">
        <v>653</v>
      </c>
      <c r="F658" s="391">
        <v>0.28000000000000003</v>
      </c>
      <c r="G658" s="392">
        <f>O6</f>
        <v>640</v>
      </c>
      <c r="H658" s="393">
        <f>F658*G658</f>
        <v>179.20000000000002</v>
      </c>
      <c r="I658" s="394" t="s">
        <v>655</v>
      </c>
      <c r="J658" s="394" t="s">
        <v>85</v>
      </c>
      <c r="K658" s="400">
        <v>4.03</v>
      </c>
      <c r="L658" s="401">
        <f>Output_2!I60</f>
        <v>109.04571428571428</v>
      </c>
      <c r="M658" s="395">
        <f>K658*L658</f>
        <v>439.45422857142859</v>
      </c>
      <c r="N658" s="394"/>
      <c r="O658" s="396"/>
      <c r="P658" s="390"/>
    </row>
    <row r="659" spans="1:16" ht="13.5">
      <c r="A659" s="390"/>
      <c r="B659" s="371"/>
      <c r="C659" s="410"/>
      <c r="D659" s="389"/>
      <c r="E659" s="390"/>
      <c r="F659" s="391"/>
      <c r="G659" s="392"/>
      <c r="H659" s="393">
        <f>SUM(H657:H658)</f>
        <v>749.2</v>
      </c>
      <c r="I659" s="394"/>
      <c r="J659" s="394"/>
      <c r="K659" s="400"/>
      <c r="L659" s="401"/>
      <c r="M659" s="395">
        <f>SUM(M657:M658)</f>
        <v>4326.1321714285714</v>
      </c>
      <c r="N659" s="394"/>
      <c r="O659" s="396">
        <f>N659+M659+H659</f>
        <v>5075.3321714285712</v>
      </c>
      <c r="P659" s="390"/>
    </row>
    <row r="660" spans="1:16" ht="13.5">
      <c r="A660" s="390"/>
      <c r="B660" s="371"/>
      <c r="C660" s="410" t="s">
        <v>649</v>
      </c>
      <c r="D660" s="389" t="s">
        <v>651</v>
      </c>
      <c r="E660" s="390" t="s">
        <v>652</v>
      </c>
      <c r="F660" s="391">
        <v>0.27</v>
      </c>
      <c r="G660" s="392">
        <f>I6</f>
        <v>1000</v>
      </c>
      <c r="H660" s="393">
        <f>F660*G660</f>
        <v>270</v>
      </c>
      <c r="I660" s="394" t="s">
        <v>654</v>
      </c>
      <c r="J660" s="394" t="s">
        <v>85</v>
      </c>
      <c r="K660" s="400">
        <v>15.97</v>
      </c>
      <c r="L660" s="401">
        <f>Output_2!I61</f>
        <v>114.04571428571428</v>
      </c>
      <c r="M660" s="395">
        <f>K660*L660</f>
        <v>1821.3100571428572</v>
      </c>
      <c r="N660" s="394"/>
      <c r="O660" s="396"/>
      <c r="P660" s="390"/>
    </row>
    <row r="661" spans="1:16" ht="13.5">
      <c r="A661" s="390"/>
      <c r="B661" s="371"/>
      <c r="C661" s="410"/>
      <c r="D661" s="389"/>
      <c r="E661" s="390" t="s">
        <v>653</v>
      </c>
      <c r="F661" s="391">
        <v>0.13</v>
      </c>
      <c r="G661" s="392">
        <f>O6</f>
        <v>640</v>
      </c>
      <c r="H661" s="393">
        <f>F661*G661</f>
        <v>83.2</v>
      </c>
      <c r="I661" s="394" t="s">
        <v>655</v>
      </c>
      <c r="J661" s="394" t="s">
        <v>85</v>
      </c>
      <c r="K661" s="400">
        <v>2.4500000000000002</v>
      </c>
      <c r="L661" s="401">
        <f>Output_2!I60</f>
        <v>109.04571428571428</v>
      </c>
      <c r="M661" s="395">
        <f>K661*L661</f>
        <v>267.16200000000003</v>
      </c>
      <c r="N661" s="394"/>
      <c r="O661" s="396"/>
      <c r="P661" s="390"/>
    </row>
    <row r="662" spans="1:16" ht="13.5">
      <c r="A662" s="390"/>
      <c r="B662" s="371"/>
      <c r="C662" s="410"/>
      <c r="D662" s="389"/>
      <c r="E662" s="390"/>
      <c r="F662" s="391"/>
      <c r="G662" s="392"/>
      <c r="H662" s="393">
        <f>SUM(H660:H661)</f>
        <v>353.2</v>
      </c>
      <c r="I662" s="394"/>
      <c r="J662" s="394"/>
      <c r="K662" s="400"/>
      <c r="L662" s="401"/>
      <c r="M662" s="395">
        <f>SUM(M660:M661)</f>
        <v>2088.472057142857</v>
      </c>
      <c r="N662" s="394"/>
      <c r="O662" s="396">
        <f>N662+M662+H662</f>
        <v>2441.6720571428568</v>
      </c>
      <c r="P662" s="390"/>
    </row>
    <row r="663" spans="1:16" ht="13.5">
      <c r="A663" s="390"/>
      <c r="B663" s="371"/>
      <c r="C663" s="410" t="s">
        <v>650</v>
      </c>
      <c r="D663" s="389" t="s">
        <v>651</v>
      </c>
      <c r="E663" s="390" t="s">
        <v>652</v>
      </c>
      <c r="F663" s="391">
        <v>0.39</v>
      </c>
      <c r="G663" s="392">
        <f>I6</f>
        <v>1000</v>
      </c>
      <c r="H663" s="393">
        <f>F663*G663</f>
        <v>390</v>
      </c>
      <c r="I663" s="394" t="s">
        <v>654</v>
      </c>
      <c r="J663" s="394" t="s">
        <v>85</v>
      </c>
      <c r="K663" s="400">
        <v>23.43</v>
      </c>
      <c r="L663" s="401">
        <f>Output_2!I61</f>
        <v>114.04571428571428</v>
      </c>
      <c r="M663" s="395">
        <f>K663*L663</f>
        <v>2672.0910857142858</v>
      </c>
      <c r="N663" s="394"/>
      <c r="O663" s="396"/>
      <c r="P663" s="390"/>
    </row>
    <row r="664" spans="1:16" ht="13.5">
      <c r="A664" s="390"/>
      <c r="B664" s="371"/>
      <c r="C664" s="410"/>
      <c r="D664" s="389"/>
      <c r="E664" s="390" t="s">
        <v>653</v>
      </c>
      <c r="F664" s="391">
        <v>0.2</v>
      </c>
      <c r="G664" s="392">
        <f>O6</f>
        <v>640</v>
      </c>
      <c r="H664" s="393">
        <f>F664*G664</f>
        <v>128</v>
      </c>
      <c r="I664" s="394" t="s">
        <v>655</v>
      </c>
      <c r="J664" s="394" t="s">
        <v>85</v>
      </c>
      <c r="K664" s="400">
        <v>3.46</v>
      </c>
      <c r="L664" s="401">
        <f>Output_2!I60</f>
        <v>109.04571428571428</v>
      </c>
      <c r="M664" s="395">
        <f>K664*L664</f>
        <v>377.29817142857144</v>
      </c>
      <c r="N664" s="394"/>
      <c r="O664" s="396"/>
      <c r="P664" s="390"/>
    </row>
    <row r="665" spans="1:16" ht="13.5">
      <c r="A665" s="390"/>
      <c r="B665" s="371"/>
      <c r="C665" s="410"/>
      <c r="D665" s="389"/>
      <c r="E665" s="390"/>
      <c r="F665" s="391"/>
      <c r="G665" s="392"/>
      <c r="H665" s="393">
        <f>SUM(H663:H664)</f>
        <v>518</v>
      </c>
      <c r="I665" s="394"/>
      <c r="J665" s="394"/>
      <c r="K665" s="400"/>
      <c r="L665" s="401"/>
      <c r="M665" s="395">
        <f>SUM(M663:M664)</f>
        <v>3049.3892571428573</v>
      </c>
      <c r="N665" s="394"/>
      <c r="O665" s="396">
        <f>N665+M665+H665</f>
        <v>3567.3892571428573</v>
      </c>
      <c r="P665" s="390"/>
    </row>
    <row r="666" spans="1:16" ht="40.5">
      <c r="A666" s="387">
        <v>30</v>
      </c>
      <c r="B666" s="371">
        <v>44.02</v>
      </c>
      <c r="C666" s="388" t="s">
        <v>664</v>
      </c>
      <c r="D666" s="389"/>
      <c r="E666" s="390"/>
      <c r="F666" s="391"/>
      <c r="G666" s="392"/>
      <c r="H666" s="393"/>
      <c r="I666" s="394"/>
      <c r="J666" s="394"/>
      <c r="K666" s="400"/>
      <c r="L666" s="401"/>
      <c r="M666" s="395"/>
      <c r="N666" s="394"/>
      <c r="O666" s="396"/>
      <c r="P666" s="390"/>
    </row>
    <row r="667" spans="1:16" ht="13.5">
      <c r="A667" s="387"/>
      <c r="B667" s="371"/>
      <c r="C667" s="388" t="s">
        <v>665</v>
      </c>
      <c r="D667" s="389"/>
      <c r="E667" s="390"/>
      <c r="F667" s="391"/>
      <c r="G667" s="392"/>
      <c r="H667" s="393"/>
      <c r="I667" s="394"/>
      <c r="J667" s="394"/>
      <c r="K667" s="400"/>
      <c r="L667" s="401"/>
      <c r="M667" s="395"/>
      <c r="N667" s="394"/>
      <c r="O667" s="396"/>
      <c r="P667" s="390"/>
    </row>
    <row r="668" spans="1:16" ht="13.5">
      <c r="A668" s="387"/>
      <c r="B668" s="371"/>
      <c r="C668" s="388" t="s">
        <v>646</v>
      </c>
      <c r="D668" s="389"/>
      <c r="E668" s="390"/>
      <c r="F668" s="391"/>
      <c r="G668" s="392"/>
      <c r="H668" s="393"/>
      <c r="I668" s="394"/>
      <c r="J668" s="394"/>
      <c r="K668" s="400"/>
      <c r="L668" s="401"/>
      <c r="M668" s="395"/>
      <c r="N668" s="394"/>
      <c r="O668" s="396"/>
      <c r="P668" s="390"/>
    </row>
    <row r="669" spans="1:16" ht="13.5">
      <c r="A669" s="387"/>
      <c r="B669" s="371"/>
      <c r="C669" s="410" t="s">
        <v>647</v>
      </c>
      <c r="D669" s="389" t="s">
        <v>651</v>
      </c>
      <c r="E669" s="390" t="s">
        <v>652</v>
      </c>
      <c r="F669" s="391"/>
      <c r="G669" s="392"/>
      <c r="H669" s="393">
        <f>F669*G669</f>
        <v>0</v>
      </c>
      <c r="I669" s="394" t="s">
        <v>129</v>
      </c>
      <c r="J669" s="394" t="s">
        <v>85</v>
      </c>
      <c r="K669" s="400">
        <v>0.95</v>
      </c>
      <c r="L669" s="401">
        <f>Output_2!I58/100</f>
        <v>104.31</v>
      </c>
      <c r="M669" s="395">
        <f>K669*L669</f>
        <v>99.094499999999996</v>
      </c>
      <c r="N669" s="394"/>
      <c r="O669" s="396"/>
      <c r="P669" s="390"/>
    </row>
    <row r="670" spans="1:16" ht="13.5">
      <c r="A670" s="387"/>
      <c r="B670" s="371"/>
      <c r="C670" s="410"/>
      <c r="D670" s="389" t="s">
        <v>651</v>
      </c>
      <c r="E670" s="390" t="s">
        <v>653</v>
      </c>
      <c r="F670" s="391">
        <v>0.09</v>
      </c>
      <c r="G670" s="392">
        <f>O6</f>
        <v>640</v>
      </c>
      <c r="H670" s="393">
        <f>F670*G670</f>
        <v>57.599999999999994</v>
      </c>
      <c r="I670" s="394"/>
      <c r="J670" s="394"/>
      <c r="K670" s="400"/>
      <c r="L670" s="401"/>
      <c r="M670" s="395"/>
      <c r="N670" s="394"/>
      <c r="O670" s="396"/>
      <c r="P670" s="390"/>
    </row>
    <row r="671" spans="1:16" ht="13.5">
      <c r="A671" s="387"/>
      <c r="B671" s="371"/>
      <c r="C671" s="410"/>
      <c r="D671" s="389"/>
      <c r="E671" s="390"/>
      <c r="F671" s="391"/>
      <c r="G671" s="392"/>
      <c r="H671" s="393">
        <f>SUM(H669:H670)</f>
        <v>57.599999999999994</v>
      </c>
      <c r="I671" s="394"/>
      <c r="J671" s="394"/>
      <c r="K671" s="400"/>
      <c r="L671" s="401"/>
      <c r="M671" s="395">
        <f>SUM(M669:M670)</f>
        <v>99.094499999999996</v>
      </c>
      <c r="N671" s="394"/>
      <c r="O671" s="396">
        <f>N671+M671+H671</f>
        <v>156.69450000000001</v>
      </c>
      <c r="P671" s="390"/>
    </row>
    <row r="672" spans="1:16" ht="13.5">
      <c r="A672" s="387"/>
      <c r="B672" s="371"/>
      <c r="C672" s="410" t="s">
        <v>648</v>
      </c>
      <c r="D672" s="389" t="s">
        <v>651</v>
      </c>
      <c r="E672" s="390" t="s">
        <v>652</v>
      </c>
      <c r="F672" s="391"/>
      <c r="G672" s="392"/>
      <c r="H672" s="393">
        <f>F672*G672</f>
        <v>0</v>
      </c>
      <c r="I672" s="394" t="s">
        <v>129</v>
      </c>
      <c r="J672" s="394" t="s">
        <v>85</v>
      </c>
      <c r="K672" s="400">
        <v>1.3</v>
      </c>
      <c r="L672" s="401">
        <f>Output_2!I58/100</f>
        <v>104.31</v>
      </c>
      <c r="M672" s="395">
        <f>K672*L672</f>
        <v>135.60300000000001</v>
      </c>
      <c r="N672" s="394"/>
      <c r="O672" s="396"/>
      <c r="P672" s="390"/>
    </row>
    <row r="673" spans="1:16" ht="13.5">
      <c r="A673" s="387"/>
      <c r="B673" s="371"/>
      <c r="C673" s="410"/>
      <c r="D673" s="389"/>
      <c r="E673" s="390" t="s">
        <v>653</v>
      </c>
      <c r="F673" s="391">
        <v>0.13</v>
      </c>
      <c r="G673" s="392">
        <f>O6</f>
        <v>640</v>
      </c>
      <c r="H673" s="393">
        <f>F673*G673</f>
        <v>83.2</v>
      </c>
      <c r="I673" s="394"/>
      <c r="J673" s="394"/>
      <c r="K673" s="400"/>
      <c r="L673" s="401"/>
      <c r="M673" s="395"/>
      <c r="N673" s="394"/>
      <c r="O673" s="396"/>
      <c r="P673" s="390"/>
    </row>
    <row r="674" spans="1:16" ht="13.5">
      <c r="A674" s="387"/>
      <c r="B674" s="371"/>
      <c r="C674" s="410"/>
      <c r="D674" s="389"/>
      <c r="E674" s="390"/>
      <c r="F674" s="391"/>
      <c r="G674" s="392"/>
      <c r="H674" s="393">
        <f>SUM(H672:H673)</f>
        <v>83.2</v>
      </c>
      <c r="I674" s="394"/>
      <c r="J674" s="394"/>
      <c r="K674" s="400"/>
      <c r="L674" s="401"/>
      <c r="M674" s="395">
        <f>SUM(M672:M673)</f>
        <v>135.60300000000001</v>
      </c>
      <c r="N674" s="394"/>
      <c r="O674" s="396">
        <f>N674+M674+H674</f>
        <v>218.803</v>
      </c>
      <c r="P674" s="390"/>
    </row>
    <row r="675" spans="1:16" ht="13.5">
      <c r="A675" s="387"/>
      <c r="B675" s="371"/>
      <c r="C675" s="410" t="s">
        <v>649</v>
      </c>
      <c r="D675" s="389" t="s">
        <v>651</v>
      </c>
      <c r="E675" s="390" t="s">
        <v>652</v>
      </c>
      <c r="F675" s="391"/>
      <c r="G675" s="392"/>
      <c r="H675" s="393">
        <f>F675*G675</f>
        <v>0</v>
      </c>
      <c r="I675" s="394" t="s">
        <v>129</v>
      </c>
      <c r="J675" s="394" t="s">
        <v>85</v>
      </c>
      <c r="K675" s="400">
        <v>0.7</v>
      </c>
      <c r="L675" s="401">
        <f>Output_2!I58/100</f>
        <v>104.31</v>
      </c>
      <c r="M675" s="395">
        <f>K675*L675</f>
        <v>73.016999999999996</v>
      </c>
      <c r="N675" s="394"/>
      <c r="O675" s="396"/>
      <c r="P675" s="390"/>
    </row>
    <row r="676" spans="1:16" ht="13.5">
      <c r="A676" s="387"/>
      <c r="B676" s="371"/>
      <c r="C676" s="410"/>
      <c r="D676" s="389"/>
      <c r="E676" s="390" t="s">
        <v>653</v>
      </c>
      <c r="F676" s="391">
        <v>7.0000000000000007E-2</v>
      </c>
      <c r="G676" s="392">
        <f>O6</f>
        <v>640</v>
      </c>
      <c r="H676" s="393">
        <f>F676*G676</f>
        <v>44.800000000000004</v>
      </c>
      <c r="I676" s="394"/>
      <c r="J676" s="394"/>
      <c r="K676" s="400"/>
      <c r="L676" s="401"/>
      <c r="M676" s="395"/>
      <c r="N676" s="394"/>
      <c r="O676" s="396"/>
      <c r="P676" s="390"/>
    </row>
    <row r="677" spans="1:16" ht="13.5">
      <c r="A677" s="387"/>
      <c r="B677" s="371"/>
      <c r="C677" s="410"/>
      <c r="D677" s="389"/>
      <c r="E677" s="390"/>
      <c r="F677" s="391"/>
      <c r="G677" s="392"/>
      <c r="H677" s="393">
        <f>SUM(H675:H676)</f>
        <v>44.800000000000004</v>
      </c>
      <c r="I677" s="394"/>
      <c r="J677" s="394"/>
      <c r="K677" s="400"/>
      <c r="L677" s="401"/>
      <c r="M677" s="395">
        <f>SUM(M675:M676)</f>
        <v>73.016999999999996</v>
      </c>
      <c r="N677" s="394"/>
      <c r="O677" s="396">
        <f>N677+M677+H677</f>
        <v>117.81700000000001</v>
      </c>
      <c r="P677" s="390"/>
    </row>
    <row r="678" spans="1:16" ht="13.5">
      <c r="A678" s="387"/>
      <c r="B678" s="371"/>
      <c r="C678" s="410" t="s">
        <v>650</v>
      </c>
      <c r="D678" s="389" t="s">
        <v>651</v>
      </c>
      <c r="E678" s="390" t="s">
        <v>652</v>
      </c>
      <c r="F678" s="391"/>
      <c r="G678" s="392"/>
      <c r="H678" s="393">
        <f>F678*G678</f>
        <v>0</v>
      </c>
      <c r="I678" s="394" t="s">
        <v>129</v>
      </c>
      <c r="J678" s="394" t="s">
        <v>85</v>
      </c>
      <c r="K678" s="400">
        <v>0.95</v>
      </c>
      <c r="L678" s="401">
        <f>Output_2!I58/100</f>
        <v>104.31</v>
      </c>
      <c r="M678" s="395">
        <f>K678*L678</f>
        <v>99.094499999999996</v>
      </c>
      <c r="N678" s="394"/>
      <c r="O678" s="396"/>
      <c r="P678" s="390"/>
    </row>
    <row r="679" spans="1:16" ht="13.5">
      <c r="A679" s="387"/>
      <c r="B679" s="371"/>
      <c r="C679" s="410"/>
      <c r="D679" s="389"/>
      <c r="E679" s="390" t="s">
        <v>653</v>
      </c>
      <c r="F679" s="391">
        <v>0.09</v>
      </c>
      <c r="G679" s="392">
        <f>O6</f>
        <v>640</v>
      </c>
      <c r="H679" s="393">
        <f>F679*G679</f>
        <v>57.599999999999994</v>
      </c>
      <c r="I679" s="394"/>
      <c r="J679" s="394"/>
      <c r="K679" s="400"/>
      <c r="L679" s="401"/>
      <c r="M679" s="395"/>
      <c r="N679" s="394"/>
      <c r="O679" s="396"/>
      <c r="P679" s="390"/>
    </row>
    <row r="680" spans="1:16" ht="13.5">
      <c r="A680" s="387"/>
      <c r="B680" s="371"/>
      <c r="C680" s="410"/>
      <c r="D680" s="389"/>
      <c r="E680" s="390"/>
      <c r="F680" s="391"/>
      <c r="G680" s="392"/>
      <c r="H680" s="393">
        <f>SUM(H678:H679)</f>
        <v>57.599999999999994</v>
      </c>
      <c r="I680" s="394"/>
      <c r="J680" s="394"/>
      <c r="K680" s="400"/>
      <c r="L680" s="401"/>
      <c r="M680" s="395">
        <f>SUM(M678:M679)</f>
        <v>99.094499999999996</v>
      </c>
      <c r="N680" s="394"/>
      <c r="O680" s="396">
        <f>N680+M680+H680</f>
        <v>156.69450000000001</v>
      </c>
      <c r="P680" s="390"/>
    </row>
    <row r="681" spans="1:16" ht="13.5">
      <c r="A681" s="387"/>
      <c r="B681" s="371"/>
      <c r="C681" s="390"/>
      <c r="D681" s="389"/>
      <c r="E681" s="390"/>
      <c r="F681" s="391"/>
      <c r="G681" s="392"/>
      <c r="H681" s="393"/>
      <c r="I681" s="394"/>
      <c r="J681" s="394"/>
      <c r="K681" s="400"/>
      <c r="L681" s="401"/>
      <c r="M681" s="395"/>
      <c r="N681" s="394"/>
      <c r="O681" s="396"/>
      <c r="P681" s="390"/>
    </row>
    <row r="682" spans="1:16" ht="13.5">
      <c r="A682" s="387"/>
      <c r="B682" s="371"/>
      <c r="C682" s="388" t="s">
        <v>666</v>
      </c>
      <c r="D682" s="389"/>
      <c r="E682" s="390"/>
      <c r="F682" s="391"/>
      <c r="G682" s="392"/>
      <c r="H682" s="393"/>
      <c r="I682" s="394"/>
      <c r="J682" s="394"/>
      <c r="K682" s="400"/>
      <c r="L682" s="401"/>
      <c r="M682" s="395"/>
      <c r="N682" s="394"/>
      <c r="O682" s="396"/>
      <c r="P682" s="390"/>
    </row>
    <row r="683" spans="1:16" ht="13.5">
      <c r="A683" s="387"/>
      <c r="B683" s="371"/>
      <c r="C683" s="388" t="s">
        <v>646</v>
      </c>
      <c r="D683" s="389"/>
      <c r="E683" s="390"/>
      <c r="F683" s="391"/>
      <c r="G683" s="392"/>
      <c r="H683" s="393"/>
      <c r="I683" s="394"/>
      <c r="J683" s="394"/>
      <c r="K683" s="400"/>
      <c r="L683" s="401"/>
      <c r="M683" s="395"/>
      <c r="N683" s="394"/>
      <c r="O683" s="396"/>
      <c r="P683" s="390"/>
    </row>
    <row r="684" spans="1:16" ht="13.5">
      <c r="A684" s="387"/>
      <c r="B684" s="371"/>
      <c r="C684" s="410" t="s">
        <v>647</v>
      </c>
      <c r="D684" s="389" t="s">
        <v>651</v>
      </c>
      <c r="E684" s="390" t="s">
        <v>652</v>
      </c>
      <c r="F684" s="391"/>
      <c r="G684" s="392"/>
      <c r="H684" s="393">
        <f>F684*G684</f>
        <v>0</v>
      </c>
      <c r="I684" s="394" t="s">
        <v>129</v>
      </c>
      <c r="J684" s="394" t="s">
        <v>85</v>
      </c>
      <c r="K684" s="400">
        <v>0.75</v>
      </c>
      <c r="L684" s="401">
        <f>Output_2!I58/100</f>
        <v>104.31</v>
      </c>
      <c r="M684" s="395">
        <f>K684*L684</f>
        <v>78.232500000000002</v>
      </c>
      <c r="N684" s="394"/>
      <c r="O684" s="396"/>
      <c r="P684" s="390"/>
    </row>
    <row r="685" spans="1:16" ht="13.5">
      <c r="A685" s="387"/>
      <c r="B685" s="371"/>
      <c r="C685" s="410"/>
      <c r="D685" s="389" t="s">
        <v>651</v>
      </c>
      <c r="E685" s="390" t="s">
        <v>653</v>
      </c>
      <c r="F685" s="391">
        <v>7.0000000000000007E-2</v>
      </c>
      <c r="G685" s="392">
        <f>O6</f>
        <v>640</v>
      </c>
      <c r="H685" s="393">
        <f>F685*G685</f>
        <v>44.800000000000004</v>
      </c>
      <c r="I685" s="394"/>
      <c r="J685" s="394"/>
      <c r="K685" s="400"/>
      <c r="L685" s="401"/>
      <c r="M685" s="395"/>
      <c r="N685" s="394"/>
      <c r="O685" s="396"/>
      <c r="P685" s="390"/>
    </row>
    <row r="686" spans="1:16" ht="13.5">
      <c r="A686" s="387"/>
      <c r="B686" s="371"/>
      <c r="C686" s="410"/>
      <c r="D686" s="389"/>
      <c r="E686" s="390"/>
      <c r="F686" s="391"/>
      <c r="G686" s="392"/>
      <c r="H686" s="393">
        <f>SUM(H684:H685)</f>
        <v>44.800000000000004</v>
      </c>
      <c r="I686" s="394"/>
      <c r="J686" s="394"/>
      <c r="K686" s="400"/>
      <c r="L686" s="401"/>
      <c r="M686" s="395">
        <f>SUM(M684:M685)</f>
        <v>78.232500000000002</v>
      </c>
      <c r="N686" s="394"/>
      <c r="O686" s="396">
        <f>N686+M686+H686</f>
        <v>123.0325</v>
      </c>
      <c r="P686" s="390"/>
    </row>
    <row r="687" spans="1:16" ht="13.5">
      <c r="A687" s="387"/>
      <c r="B687" s="371"/>
      <c r="C687" s="410" t="s">
        <v>648</v>
      </c>
      <c r="D687" s="389" t="s">
        <v>651</v>
      </c>
      <c r="E687" s="390" t="s">
        <v>652</v>
      </c>
      <c r="F687" s="391"/>
      <c r="G687" s="392"/>
      <c r="H687" s="393">
        <f>F687*G687</f>
        <v>0</v>
      </c>
      <c r="I687" s="394" t="s">
        <v>129</v>
      </c>
      <c r="J687" s="394" t="s">
        <v>85</v>
      </c>
      <c r="K687" s="400">
        <v>1</v>
      </c>
      <c r="L687" s="401">
        <f>Output_2!I58/100</f>
        <v>104.31</v>
      </c>
      <c r="M687" s="395">
        <f>K687*L687</f>
        <v>104.31</v>
      </c>
      <c r="N687" s="394"/>
      <c r="O687" s="396"/>
      <c r="P687" s="390"/>
    </row>
    <row r="688" spans="1:16" ht="13.5">
      <c r="A688" s="387"/>
      <c r="B688" s="371"/>
      <c r="C688" s="410"/>
      <c r="D688" s="389"/>
      <c r="E688" s="390" t="s">
        <v>653</v>
      </c>
      <c r="F688" s="391">
        <v>0.1</v>
      </c>
      <c r="G688" s="392">
        <f>O6</f>
        <v>640</v>
      </c>
      <c r="H688" s="393">
        <f>F688*G688</f>
        <v>64</v>
      </c>
      <c r="I688" s="394"/>
      <c r="J688" s="394"/>
      <c r="K688" s="400"/>
      <c r="L688" s="401"/>
      <c r="M688" s="395"/>
      <c r="N688" s="394"/>
      <c r="O688" s="396"/>
      <c r="P688" s="390"/>
    </row>
    <row r="689" spans="1:16" ht="13.5">
      <c r="A689" s="387"/>
      <c r="B689" s="371"/>
      <c r="C689" s="410"/>
      <c r="D689" s="389"/>
      <c r="E689" s="390"/>
      <c r="F689" s="391"/>
      <c r="G689" s="392"/>
      <c r="H689" s="393">
        <f>SUM(H687:H688)</f>
        <v>64</v>
      </c>
      <c r="I689" s="394"/>
      <c r="J689" s="394"/>
      <c r="K689" s="400"/>
      <c r="L689" s="401"/>
      <c r="M689" s="395">
        <f>SUM(M687:M688)</f>
        <v>104.31</v>
      </c>
      <c r="N689" s="394"/>
      <c r="O689" s="396">
        <f>N689+M689+H689</f>
        <v>168.31</v>
      </c>
      <c r="P689" s="390"/>
    </row>
    <row r="690" spans="1:16" ht="13.5">
      <c r="A690" s="387"/>
      <c r="B690" s="371"/>
      <c r="C690" s="410" t="s">
        <v>649</v>
      </c>
      <c r="D690" s="389" t="s">
        <v>651</v>
      </c>
      <c r="E690" s="390" t="s">
        <v>652</v>
      </c>
      <c r="F690" s="391"/>
      <c r="G690" s="392"/>
      <c r="H690" s="393">
        <f>F690*G690</f>
        <v>0</v>
      </c>
      <c r="I690" s="394" t="s">
        <v>129</v>
      </c>
      <c r="J690" s="394" t="s">
        <v>85</v>
      </c>
      <c r="K690" s="400">
        <v>0.55000000000000004</v>
      </c>
      <c r="L690" s="401">
        <f>Output_2!I58/100</f>
        <v>104.31</v>
      </c>
      <c r="M690" s="395">
        <f>K690*L690</f>
        <v>57.370500000000007</v>
      </c>
      <c r="N690" s="394"/>
      <c r="O690" s="396"/>
      <c r="P690" s="390"/>
    </row>
    <row r="691" spans="1:16" ht="13.5">
      <c r="A691" s="387"/>
      <c r="B691" s="371"/>
      <c r="C691" s="410"/>
      <c r="D691" s="389"/>
      <c r="E691" s="390" t="s">
        <v>653</v>
      </c>
      <c r="F691" s="391">
        <v>0.05</v>
      </c>
      <c r="G691" s="392">
        <f>O6</f>
        <v>640</v>
      </c>
      <c r="H691" s="393">
        <f>F691*G691</f>
        <v>32</v>
      </c>
      <c r="I691" s="394"/>
      <c r="J691" s="394"/>
      <c r="K691" s="400"/>
      <c r="L691" s="401"/>
      <c r="M691" s="395"/>
      <c r="N691" s="394"/>
      <c r="O691" s="396"/>
      <c r="P691" s="390"/>
    </row>
    <row r="692" spans="1:16" ht="13.5">
      <c r="A692" s="387"/>
      <c r="B692" s="371"/>
      <c r="C692" s="410"/>
      <c r="D692" s="389"/>
      <c r="E692" s="390"/>
      <c r="F692" s="391"/>
      <c r="G692" s="392"/>
      <c r="H692" s="393">
        <f>SUM(H690:H691)</f>
        <v>32</v>
      </c>
      <c r="I692" s="394"/>
      <c r="J692" s="394"/>
      <c r="K692" s="400"/>
      <c r="L692" s="401"/>
      <c r="M692" s="395">
        <f>SUM(M690:M691)</f>
        <v>57.370500000000007</v>
      </c>
      <c r="N692" s="394"/>
      <c r="O692" s="396">
        <f>N692+M692+H692</f>
        <v>89.370500000000007</v>
      </c>
      <c r="P692" s="390"/>
    </row>
    <row r="693" spans="1:16" ht="13.5">
      <c r="A693" s="387"/>
      <c r="B693" s="371"/>
      <c r="C693" s="410" t="s">
        <v>650</v>
      </c>
      <c r="D693" s="389" t="s">
        <v>651</v>
      </c>
      <c r="E693" s="390" t="s">
        <v>652</v>
      </c>
      <c r="F693" s="391"/>
      <c r="G693" s="392"/>
      <c r="H693" s="393">
        <f>F693*G693</f>
        <v>0</v>
      </c>
      <c r="I693" s="394" t="s">
        <v>129</v>
      </c>
      <c r="J693" s="394" t="s">
        <v>85</v>
      </c>
      <c r="K693" s="400">
        <v>0.75</v>
      </c>
      <c r="L693" s="401">
        <f>Output_2!I58/100</f>
        <v>104.31</v>
      </c>
      <c r="M693" s="395">
        <f>K693*L693</f>
        <v>78.232500000000002</v>
      </c>
      <c r="N693" s="394"/>
      <c r="O693" s="396"/>
      <c r="P693" s="390"/>
    </row>
    <row r="694" spans="1:16" ht="13.5">
      <c r="A694" s="387"/>
      <c r="B694" s="371"/>
      <c r="C694" s="410"/>
      <c r="D694" s="389"/>
      <c r="E694" s="390" t="s">
        <v>653</v>
      </c>
      <c r="F694" s="391">
        <v>7.0000000000000007E-2</v>
      </c>
      <c r="G694" s="392">
        <f>O6</f>
        <v>640</v>
      </c>
      <c r="H694" s="393">
        <f>F694*G694</f>
        <v>44.800000000000004</v>
      </c>
      <c r="I694" s="394"/>
      <c r="J694" s="394"/>
      <c r="K694" s="400"/>
      <c r="L694" s="401"/>
      <c r="M694" s="395"/>
      <c r="N694" s="394"/>
      <c r="O694" s="396"/>
      <c r="P694" s="390"/>
    </row>
    <row r="695" spans="1:16" ht="13.5">
      <c r="A695" s="387"/>
      <c r="B695" s="371"/>
      <c r="C695" s="410"/>
      <c r="D695" s="389"/>
      <c r="E695" s="390"/>
      <c r="F695" s="391"/>
      <c r="G695" s="392"/>
      <c r="H695" s="393">
        <f>SUM(H693:H694)</f>
        <v>44.800000000000004</v>
      </c>
      <c r="I695" s="394"/>
      <c r="J695" s="394"/>
      <c r="K695" s="400"/>
      <c r="L695" s="401"/>
      <c r="M695" s="395">
        <f>SUM(M693:M694)</f>
        <v>78.232500000000002</v>
      </c>
      <c r="N695" s="394"/>
      <c r="O695" s="396">
        <f>N695+M695+H695</f>
        <v>123.0325</v>
      </c>
      <c r="P695" s="390"/>
    </row>
    <row r="696" spans="1:16" ht="27">
      <c r="A696" s="387">
        <v>31</v>
      </c>
      <c r="B696" s="371">
        <v>45</v>
      </c>
      <c r="C696" s="388" t="s">
        <v>1122</v>
      </c>
      <c r="D696" s="389" t="s">
        <v>79</v>
      </c>
      <c r="E696" s="390" t="s">
        <v>652</v>
      </c>
      <c r="F696" s="391">
        <v>0.3</v>
      </c>
      <c r="G696" s="392">
        <f>I6</f>
        <v>1000</v>
      </c>
      <c r="H696" s="393">
        <f>F696*G696</f>
        <v>300</v>
      </c>
      <c r="I696" s="394" t="s">
        <v>163</v>
      </c>
      <c r="J696" s="394" t="s">
        <v>79</v>
      </c>
      <c r="K696" s="400">
        <v>1.1000000000000001</v>
      </c>
      <c r="L696" s="401">
        <f>L8</f>
        <v>1550</v>
      </c>
      <c r="M696" s="395">
        <f>K696*L696</f>
        <v>1705.0000000000002</v>
      </c>
      <c r="N696" s="394"/>
      <c r="O696" s="396"/>
      <c r="P696" s="390"/>
    </row>
    <row r="697" spans="1:16" ht="13.5">
      <c r="A697" s="387"/>
      <c r="B697" s="371"/>
      <c r="C697" s="390"/>
      <c r="D697" s="389"/>
      <c r="E697" s="390" t="s">
        <v>653</v>
      </c>
      <c r="F697" s="391">
        <v>0.75</v>
      </c>
      <c r="G697" s="392">
        <f>O6</f>
        <v>640</v>
      </c>
      <c r="H697" s="393">
        <f>F697*G697</f>
        <v>480</v>
      </c>
      <c r="I697" s="394"/>
      <c r="J697" s="394"/>
      <c r="K697" s="400"/>
      <c r="L697" s="401"/>
      <c r="M697" s="395"/>
      <c r="N697" s="394"/>
      <c r="O697" s="396"/>
      <c r="P697" s="390"/>
    </row>
    <row r="698" spans="1:16" ht="13.5">
      <c r="A698" s="387"/>
      <c r="B698" s="371"/>
      <c r="C698" s="390"/>
      <c r="D698" s="389"/>
      <c r="E698" s="390"/>
      <c r="F698" s="391"/>
      <c r="G698" s="392"/>
      <c r="H698" s="393">
        <f>SUM(H696:H697)</f>
        <v>780</v>
      </c>
      <c r="I698" s="394"/>
      <c r="J698" s="394"/>
      <c r="K698" s="400"/>
      <c r="L698" s="401"/>
      <c r="M698" s="395">
        <f>SUM(M696:M697)</f>
        <v>1705.0000000000002</v>
      </c>
      <c r="N698" s="394"/>
      <c r="O698" s="396">
        <f>N698+M698+H698</f>
        <v>2485</v>
      </c>
      <c r="P698" s="390"/>
    </row>
    <row r="699" spans="1:16" ht="27">
      <c r="A699" s="387">
        <v>32</v>
      </c>
      <c r="B699" s="371">
        <v>45</v>
      </c>
      <c r="C699" s="388" t="s">
        <v>1123</v>
      </c>
      <c r="D699" s="389" t="s">
        <v>79</v>
      </c>
      <c r="E699" s="390" t="s">
        <v>652</v>
      </c>
      <c r="F699" s="391">
        <v>0.3</v>
      </c>
      <c r="G699" s="392">
        <f>I6</f>
        <v>1000</v>
      </c>
      <c r="H699" s="393">
        <f>F699*G699</f>
        <v>300</v>
      </c>
      <c r="I699" s="394" t="s">
        <v>163</v>
      </c>
      <c r="J699" s="394" t="s">
        <v>79</v>
      </c>
      <c r="K699" s="400">
        <v>1.1000000000000001</v>
      </c>
      <c r="L699" s="401">
        <f>L8</f>
        <v>1550</v>
      </c>
      <c r="M699" s="395">
        <f>K699*L699</f>
        <v>1705.0000000000002</v>
      </c>
      <c r="N699" s="394"/>
      <c r="O699" s="396"/>
      <c r="P699" s="390"/>
    </row>
    <row r="700" spans="1:16" ht="13.5">
      <c r="A700" s="387"/>
      <c r="B700" s="371"/>
      <c r="C700" s="390"/>
      <c r="D700" s="389"/>
      <c r="E700" s="390" t="s">
        <v>653</v>
      </c>
      <c r="F700" s="391">
        <v>0.75</v>
      </c>
      <c r="G700" s="392">
        <f>O6</f>
        <v>640</v>
      </c>
      <c r="H700" s="393">
        <f>F700*G700</f>
        <v>480</v>
      </c>
      <c r="I700" s="394"/>
      <c r="J700" s="394"/>
      <c r="K700" s="400"/>
      <c r="L700" s="401"/>
      <c r="M700" s="395"/>
      <c r="N700" s="394"/>
      <c r="O700" s="396"/>
      <c r="P700" s="390"/>
    </row>
    <row r="701" spans="1:16" ht="13.5">
      <c r="A701" s="387"/>
      <c r="B701" s="371"/>
      <c r="C701" s="390"/>
      <c r="D701" s="389"/>
      <c r="E701" s="390"/>
      <c r="F701" s="391"/>
      <c r="G701" s="392"/>
      <c r="H701" s="393">
        <f>SUM(H699:H700)</f>
        <v>780</v>
      </c>
      <c r="I701" s="394"/>
      <c r="J701" s="394"/>
      <c r="K701" s="400"/>
      <c r="L701" s="401"/>
      <c r="M701" s="395">
        <f>SUM(M699:M700)</f>
        <v>1705.0000000000002</v>
      </c>
      <c r="N701" s="394"/>
      <c r="O701" s="396">
        <f>N701+M701+H701</f>
        <v>2485</v>
      </c>
      <c r="P701" s="390"/>
    </row>
    <row r="702" spans="1:16" ht="27">
      <c r="A702" s="387">
        <v>33</v>
      </c>
      <c r="B702" s="371">
        <v>46</v>
      </c>
      <c r="C702" s="388" t="s">
        <v>1124</v>
      </c>
      <c r="D702" s="389" t="s">
        <v>79</v>
      </c>
      <c r="E702" s="390"/>
      <c r="F702" s="391"/>
      <c r="G702" s="392"/>
      <c r="H702" s="393"/>
      <c r="I702" s="394"/>
      <c r="J702" s="394"/>
      <c r="K702" s="400"/>
      <c r="L702" s="401"/>
      <c r="M702" s="395"/>
      <c r="N702" s="394"/>
      <c r="O702" s="396"/>
      <c r="P702" s="390"/>
    </row>
    <row r="703" spans="1:16" ht="27">
      <c r="A703" s="387"/>
      <c r="B703" s="371"/>
      <c r="C703" s="388" t="s">
        <v>1125</v>
      </c>
      <c r="D703" s="389" t="s">
        <v>1127</v>
      </c>
      <c r="E703" s="390" t="s">
        <v>653</v>
      </c>
      <c r="F703" s="391">
        <v>1</v>
      </c>
      <c r="G703" s="392">
        <f>O6</f>
        <v>640</v>
      </c>
      <c r="H703" s="393">
        <f>F703*G703</f>
        <v>640</v>
      </c>
      <c r="I703" s="402" t="s">
        <v>1148</v>
      </c>
      <c r="J703" s="394" t="s">
        <v>79</v>
      </c>
      <c r="K703" s="400">
        <v>1.1000000000000001</v>
      </c>
      <c r="L703" s="401">
        <f>I9</f>
        <v>2810</v>
      </c>
      <c r="M703" s="395">
        <f>L703*K703</f>
        <v>3091.0000000000005</v>
      </c>
      <c r="N703" s="394"/>
      <c r="O703" s="396"/>
      <c r="P703" s="390"/>
    </row>
    <row r="704" spans="1:16" ht="27">
      <c r="A704" s="387"/>
      <c r="B704" s="371"/>
      <c r="C704" s="388" t="s">
        <v>1126</v>
      </c>
      <c r="D704" s="389" t="s">
        <v>79</v>
      </c>
      <c r="E704" s="390" t="s">
        <v>653</v>
      </c>
      <c r="F704" s="391">
        <v>0.5</v>
      </c>
      <c r="G704" s="392">
        <f>O6</f>
        <v>640</v>
      </c>
      <c r="H704" s="393">
        <f>F704*G704</f>
        <v>320</v>
      </c>
      <c r="I704" s="402"/>
      <c r="J704" s="394"/>
      <c r="K704" s="400"/>
      <c r="L704" s="401"/>
      <c r="M704" s="395"/>
      <c r="N704" s="394"/>
      <c r="O704" s="396"/>
      <c r="P704" s="390"/>
    </row>
    <row r="705" spans="1:16" ht="13.5">
      <c r="A705" s="387"/>
      <c r="B705" s="371"/>
      <c r="C705" s="388" t="s">
        <v>1026</v>
      </c>
      <c r="D705" s="389" t="s">
        <v>993</v>
      </c>
      <c r="E705" s="390" t="s">
        <v>653</v>
      </c>
      <c r="F705" s="391">
        <v>0.5</v>
      </c>
      <c r="G705" s="392">
        <f>O6</f>
        <v>640</v>
      </c>
      <c r="H705" s="393">
        <f>F705*G705</f>
        <v>320</v>
      </c>
      <c r="I705" s="394"/>
      <c r="J705" s="394"/>
      <c r="K705" s="400"/>
      <c r="L705" s="401"/>
      <c r="M705" s="395"/>
      <c r="N705" s="394"/>
      <c r="O705" s="396"/>
      <c r="P705" s="390"/>
    </row>
    <row r="706" spans="1:16" ht="13.5">
      <c r="A706" s="387"/>
      <c r="B706" s="371"/>
      <c r="C706" s="388"/>
      <c r="D706" s="389"/>
      <c r="E706" s="390"/>
      <c r="F706" s="391"/>
      <c r="G706" s="392"/>
      <c r="H706" s="393">
        <f>SUM(H703:H705)</f>
        <v>1280</v>
      </c>
      <c r="I706" s="394"/>
      <c r="J706" s="394"/>
      <c r="K706" s="400"/>
      <c r="L706" s="401"/>
      <c r="M706" s="395">
        <f>SUM(M703:M705)</f>
        <v>3091.0000000000005</v>
      </c>
      <c r="N706" s="394"/>
      <c r="O706" s="396">
        <f>M706+H706</f>
        <v>4371</v>
      </c>
      <c r="P706" s="390"/>
    </row>
    <row r="707" spans="1:16" ht="27">
      <c r="A707" s="387">
        <v>34</v>
      </c>
      <c r="B707" s="371">
        <v>47</v>
      </c>
      <c r="C707" s="388" t="s">
        <v>1128</v>
      </c>
      <c r="D707" s="389"/>
      <c r="E707" s="390"/>
      <c r="F707" s="391"/>
      <c r="G707" s="392"/>
      <c r="H707" s="393"/>
      <c r="I707" s="394"/>
      <c r="J707" s="394"/>
      <c r="K707" s="400"/>
      <c r="L707" s="401"/>
      <c r="M707" s="395"/>
      <c r="N707" s="394"/>
      <c r="O707" s="396"/>
      <c r="P707" s="390"/>
    </row>
    <row r="708" spans="1:16" ht="13.5">
      <c r="A708" s="387"/>
      <c r="B708" s="371" t="s">
        <v>1129</v>
      </c>
      <c r="C708" s="388" t="s">
        <v>1130</v>
      </c>
      <c r="D708" s="389"/>
      <c r="E708" s="390"/>
      <c r="F708" s="391"/>
      <c r="G708" s="392"/>
      <c r="H708" s="393"/>
      <c r="I708" s="394"/>
      <c r="J708" s="394"/>
      <c r="K708" s="400"/>
      <c r="L708" s="401"/>
      <c r="M708" s="395"/>
      <c r="N708" s="394"/>
      <c r="O708" s="396"/>
      <c r="P708" s="390"/>
    </row>
    <row r="709" spans="1:16" ht="13.5">
      <c r="A709" s="387"/>
      <c r="B709" s="371"/>
      <c r="C709" s="388" t="s">
        <v>1131</v>
      </c>
      <c r="D709" s="389" t="s">
        <v>94</v>
      </c>
      <c r="E709" s="390" t="s">
        <v>653</v>
      </c>
      <c r="F709" s="405">
        <v>0.15</v>
      </c>
      <c r="G709" s="392">
        <f>O6</f>
        <v>640</v>
      </c>
      <c r="H709" s="393">
        <f>G709*F709</f>
        <v>96</v>
      </c>
      <c r="I709" s="394" t="s">
        <v>1691</v>
      </c>
      <c r="J709" s="371" t="s">
        <v>903</v>
      </c>
      <c r="K709" s="400">
        <v>1</v>
      </c>
      <c r="L709" s="401">
        <f>Output_2!I274</f>
        <v>4664.3999999999996</v>
      </c>
      <c r="M709" s="395">
        <f>L709*K709</f>
        <v>4664.3999999999996</v>
      </c>
      <c r="N709" s="394"/>
      <c r="O709" s="396">
        <f>M709+H709</f>
        <v>4760.3999999999996</v>
      </c>
      <c r="P709" s="390"/>
    </row>
    <row r="710" spans="1:16" ht="13.5">
      <c r="A710" s="387"/>
      <c r="B710" s="371"/>
      <c r="C710" s="388" t="s">
        <v>1132</v>
      </c>
      <c r="D710" s="389" t="s">
        <v>94</v>
      </c>
      <c r="E710" s="390" t="s">
        <v>653</v>
      </c>
      <c r="F710" s="405">
        <v>0.25</v>
      </c>
      <c r="G710" s="392">
        <f>O6</f>
        <v>640</v>
      </c>
      <c r="H710" s="393">
        <f>G710*F710</f>
        <v>160</v>
      </c>
      <c r="I710" s="394" t="s">
        <v>1692</v>
      </c>
      <c r="J710" s="371" t="s">
        <v>903</v>
      </c>
      <c r="K710" s="400">
        <v>1</v>
      </c>
      <c r="L710" s="401">
        <f>Output_2!I276</f>
        <v>9177</v>
      </c>
      <c r="M710" s="395">
        <f>L710*K710</f>
        <v>9177</v>
      </c>
      <c r="N710" s="394"/>
      <c r="O710" s="396">
        <f>M710+H710</f>
        <v>9337</v>
      </c>
      <c r="P710" s="390"/>
    </row>
    <row r="711" spans="1:16" ht="13.5">
      <c r="A711" s="387"/>
      <c r="B711" s="371"/>
      <c r="C711" s="388" t="s">
        <v>1133</v>
      </c>
      <c r="D711" s="389" t="s">
        <v>94</v>
      </c>
      <c r="E711" s="390" t="s">
        <v>653</v>
      </c>
      <c r="F711" s="405">
        <v>0.35</v>
      </c>
      <c r="G711" s="392">
        <f>O6</f>
        <v>640</v>
      </c>
      <c r="H711" s="393">
        <f>G711*F711</f>
        <v>224</v>
      </c>
      <c r="I711" s="394" t="s">
        <v>1693</v>
      </c>
      <c r="J711" s="371" t="s">
        <v>903</v>
      </c>
      <c r="K711" s="400">
        <v>1</v>
      </c>
      <c r="L711" s="401">
        <f>Output_2!I277</f>
        <v>15870</v>
      </c>
      <c r="M711" s="395">
        <f>L711*K711</f>
        <v>15870</v>
      </c>
      <c r="N711" s="394"/>
      <c r="O711" s="396">
        <f>M711+H711</f>
        <v>16094</v>
      </c>
      <c r="P711" s="390"/>
    </row>
    <row r="712" spans="1:16" ht="13.5">
      <c r="A712" s="387">
        <v>35</v>
      </c>
      <c r="B712" s="371" t="s">
        <v>1139</v>
      </c>
      <c r="C712" s="388" t="s">
        <v>1140</v>
      </c>
      <c r="D712" s="389"/>
      <c r="E712" s="390"/>
      <c r="F712" s="391"/>
      <c r="G712" s="392"/>
      <c r="H712" s="393"/>
      <c r="I712" s="394"/>
      <c r="J712" s="394"/>
      <c r="K712" s="400"/>
      <c r="L712" s="401"/>
      <c r="M712" s="395"/>
      <c r="N712" s="394"/>
      <c r="O712" s="396"/>
      <c r="P712" s="390"/>
    </row>
    <row r="713" spans="1:16" ht="13.5">
      <c r="A713" s="387"/>
      <c r="B713" s="371"/>
      <c r="C713" s="388" t="s">
        <v>1131</v>
      </c>
      <c r="D713" s="389"/>
      <c r="E713" s="390"/>
      <c r="F713" s="391"/>
      <c r="G713" s="392"/>
      <c r="H713" s="393"/>
      <c r="I713" s="394"/>
      <c r="J713" s="394"/>
      <c r="K713" s="400"/>
      <c r="L713" s="401"/>
      <c r="M713" s="395"/>
      <c r="N713" s="394"/>
      <c r="O713" s="396"/>
      <c r="P713" s="390"/>
    </row>
    <row r="714" spans="1:16" ht="13.5">
      <c r="A714" s="387"/>
      <c r="B714" s="371"/>
      <c r="C714" s="388" t="s">
        <v>1141</v>
      </c>
      <c r="D714" s="389" t="s">
        <v>94</v>
      </c>
      <c r="E714" s="390" t="s">
        <v>652</v>
      </c>
      <c r="F714" s="391">
        <v>0.02</v>
      </c>
      <c r="G714" s="392">
        <f>I6</f>
        <v>1000</v>
      </c>
      <c r="H714" s="393">
        <f>F714*G714</f>
        <v>20</v>
      </c>
      <c r="I714" s="394" t="s">
        <v>161</v>
      </c>
      <c r="J714" s="371" t="s">
        <v>85</v>
      </c>
      <c r="K714" s="400">
        <v>1</v>
      </c>
      <c r="L714" s="401">
        <f>I7/50</f>
        <v>21.7</v>
      </c>
      <c r="M714" s="395">
        <f>L714*K714</f>
        <v>21.7</v>
      </c>
      <c r="N714" s="394"/>
      <c r="O714" s="396"/>
      <c r="P714" s="390"/>
    </row>
    <row r="715" spans="1:16" ht="13.5">
      <c r="A715" s="387"/>
      <c r="B715" s="371"/>
      <c r="C715" s="388"/>
      <c r="D715" s="389"/>
      <c r="E715" s="390" t="s">
        <v>653</v>
      </c>
      <c r="F715" s="391">
        <v>0.1</v>
      </c>
      <c r="G715" s="392">
        <f>O6</f>
        <v>640</v>
      </c>
      <c r="H715" s="393">
        <f>F715*G715</f>
        <v>64</v>
      </c>
      <c r="I715" s="394" t="s">
        <v>1142</v>
      </c>
      <c r="J715" s="371" t="s">
        <v>85</v>
      </c>
      <c r="K715" s="400">
        <v>1</v>
      </c>
      <c r="L715" s="401">
        <f>'Bhume Rate 078-79'!H47</f>
        <v>80</v>
      </c>
      <c r="M715" s="395">
        <f>L715*K715</f>
        <v>80</v>
      </c>
      <c r="N715" s="394"/>
      <c r="O715" s="396"/>
      <c r="P715" s="390"/>
    </row>
    <row r="716" spans="1:16" ht="13.5">
      <c r="A716" s="387"/>
      <c r="B716" s="371"/>
      <c r="C716" s="388"/>
      <c r="D716" s="389"/>
      <c r="E716" s="390"/>
      <c r="F716" s="391"/>
      <c r="G716" s="392"/>
      <c r="H716" s="393"/>
      <c r="I716" s="394" t="s">
        <v>1143</v>
      </c>
      <c r="J716" s="371" t="s">
        <v>903</v>
      </c>
      <c r="K716" s="400">
        <v>1</v>
      </c>
      <c r="L716" s="401">
        <f>Output_2!I274</f>
        <v>4664.3999999999996</v>
      </c>
      <c r="M716" s="395">
        <f>L716*K716</f>
        <v>4664.3999999999996</v>
      </c>
      <c r="N716" s="394"/>
      <c r="O716" s="396"/>
      <c r="P716" s="390"/>
    </row>
    <row r="717" spans="1:16" ht="13.5">
      <c r="A717" s="387"/>
      <c r="B717" s="371"/>
      <c r="C717" s="388"/>
      <c r="D717" s="389"/>
      <c r="E717" s="390"/>
      <c r="F717" s="391"/>
      <c r="G717" s="392"/>
      <c r="H717" s="393"/>
      <c r="I717" s="394" t="s">
        <v>1144</v>
      </c>
      <c r="J717" s="371" t="s">
        <v>85</v>
      </c>
      <c r="K717" s="400">
        <v>0.2</v>
      </c>
      <c r="L717" s="401">
        <f>Output_2!I43</f>
        <v>81.94</v>
      </c>
      <c r="M717" s="395">
        <f>L717*K717</f>
        <v>16.388000000000002</v>
      </c>
      <c r="N717" s="394"/>
      <c r="O717" s="396"/>
      <c r="P717" s="390"/>
    </row>
    <row r="718" spans="1:16" ht="13.5">
      <c r="A718" s="387"/>
      <c r="B718" s="371"/>
      <c r="C718" s="388"/>
      <c r="D718" s="389"/>
      <c r="E718" s="390"/>
      <c r="F718" s="391"/>
      <c r="G718" s="392"/>
      <c r="H718" s="393">
        <f>SUM(H714:H717)</f>
        <v>84</v>
      </c>
      <c r="I718" s="394"/>
      <c r="J718" s="394"/>
      <c r="K718" s="400"/>
      <c r="L718" s="401"/>
      <c r="M718" s="395">
        <f>SUM(M714:M717)</f>
        <v>4782.4879999999994</v>
      </c>
      <c r="N718" s="394"/>
      <c r="O718" s="396">
        <f>M718+H718</f>
        <v>4866.4879999999994</v>
      </c>
      <c r="P718" s="390"/>
    </row>
    <row r="719" spans="1:16" ht="13.5">
      <c r="A719" s="387">
        <v>36</v>
      </c>
      <c r="B719" s="371"/>
      <c r="C719" s="388" t="s">
        <v>1132</v>
      </c>
      <c r="D719" s="389"/>
      <c r="E719" s="390"/>
      <c r="F719" s="391"/>
      <c r="G719" s="392"/>
      <c r="H719" s="393"/>
      <c r="I719" s="394"/>
      <c r="J719" s="394"/>
      <c r="K719" s="400"/>
      <c r="L719" s="401"/>
      <c r="M719" s="395"/>
      <c r="N719" s="394"/>
      <c r="O719" s="396"/>
      <c r="P719" s="390"/>
    </row>
    <row r="720" spans="1:16" ht="13.5">
      <c r="A720" s="387"/>
      <c r="B720" s="371"/>
      <c r="C720" s="388" t="s">
        <v>1146</v>
      </c>
      <c r="D720" s="389" t="s">
        <v>94</v>
      </c>
      <c r="E720" s="390" t="s">
        <v>652</v>
      </c>
      <c r="F720" s="391">
        <v>0.05</v>
      </c>
      <c r="G720" s="392">
        <f>I6</f>
        <v>1000</v>
      </c>
      <c r="H720" s="393">
        <f>F720*G720</f>
        <v>50</v>
      </c>
      <c r="I720" s="394" t="s">
        <v>161</v>
      </c>
      <c r="J720" s="371" t="s">
        <v>85</v>
      </c>
      <c r="K720" s="400">
        <v>1</v>
      </c>
      <c r="L720" s="401">
        <f>I7/50</f>
        <v>21.7</v>
      </c>
      <c r="M720" s="395">
        <f>L720*K720</f>
        <v>21.7</v>
      </c>
      <c r="N720" s="394"/>
      <c r="O720" s="396"/>
      <c r="P720" s="390"/>
    </row>
    <row r="721" spans="1:16" ht="13.5">
      <c r="A721" s="387"/>
      <c r="B721" s="371"/>
      <c r="C721" s="388"/>
      <c r="D721" s="389"/>
      <c r="E721" s="390" t="s">
        <v>653</v>
      </c>
      <c r="F721" s="391">
        <v>0.2</v>
      </c>
      <c r="G721" s="392">
        <f>O6</f>
        <v>640</v>
      </c>
      <c r="H721" s="393">
        <f>F721*G721</f>
        <v>128</v>
      </c>
      <c r="I721" s="394" t="s">
        <v>1142</v>
      </c>
      <c r="J721" s="371" t="s">
        <v>85</v>
      </c>
      <c r="K721" s="400">
        <v>1</v>
      </c>
      <c r="L721" s="401">
        <f>'Bhume Rate 078-79'!H47</f>
        <v>80</v>
      </c>
      <c r="M721" s="395">
        <f>L721*K721</f>
        <v>80</v>
      </c>
      <c r="N721" s="394"/>
      <c r="O721" s="396"/>
      <c r="P721" s="390"/>
    </row>
    <row r="722" spans="1:16" ht="13.5">
      <c r="A722" s="387"/>
      <c r="B722" s="371"/>
      <c r="C722" s="388" t="s">
        <v>1145</v>
      </c>
      <c r="D722" s="389"/>
      <c r="E722" s="390" t="s">
        <v>653</v>
      </c>
      <c r="F722" s="391">
        <v>0.01</v>
      </c>
      <c r="G722" s="392">
        <f>O6</f>
        <v>640</v>
      </c>
      <c r="H722" s="393">
        <f>F722*G722</f>
        <v>6.4</v>
      </c>
      <c r="I722" s="394" t="s">
        <v>1143</v>
      </c>
      <c r="J722" s="371" t="s">
        <v>903</v>
      </c>
      <c r="K722" s="400">
        <v>1</v>
      </c>
      <c r="L722" s="401">
        <f>Output_2!I276</f>
        <v>9177</v>
      </c>
      <c r="M722" s="395">
        <f>L722*K722</f>
        <v>9177</v>
      </c>
      <c r="N722" s="394"/>
      <c r="O722" s="396"/>
      <c r="P722" s="390"/>
    </row>
    <row r="723" spans="1:16" ht="13.5">
      <c r="A723" s="387"/>
      <c r="B723" s="371"/>
      <c r="C723" s="388"/>
      <c r="D723" s="389"/>
      <c r="E723" s="390"/>
      <c r="F723" s="391"/>
      <c r="G723" s="392"/>
      <c r="H723" s="393"/>
      <c r="I723" s="394" t="s">
        <v>1144</v>
      </c>
      <c r="J723" s="371" t="s">
        <v>85</v>
      </c>
      <c r="K723" s="400">
        <v>0.2</v>
      </c>
      <c r="L723" s="401">
        <f>Output_2!I43</f>
        <v>81.94</v>
      </c>
      <c r="M723" s="395">
        <f>L723*K723</f>
        <v>16.388000000000002</v>
      </c>
      <c r="N723" s="394"/>
      <c r="O723" s="396"/>
      <c r="P723" s="390"/>
    </row>
    <row r="724" spans="1:16" ht="13.5">
      <c r="A724" s="387"/>
      <c r="B724" s="371"/>
      <c r="C724" s="388"/>
      <c r="D724" s="389"/>
      <c r="E724" s="390"/>
      <c r="F724" s="391"/>
      <c r="G724" s="392"/>
      <c r="H724" s="393">
        <f>SUM(H720:H723)</f>
        <v>184.4</v>
      </c>
      <c r="I724" s="394"/>
      <c r="J724" s="394"/>
      <c r="K724" s="400"/>
      <c r="L724" s="401"/>
      <c r="M724" s="395">
        <f>SUM(M720:M723)</f>
        <v>9295.0880000000016</v>
      </c>
      <c r="N724" s="394"/>
      <c r="O724" s="396">
        <f>M724+H724</f>
        <v>9479.4880000000012</v>
      </c>
      <c r="P724" s="390"/>
    </row>
    <row r="725" spans="1:16" ht="13.5">
      <c r="A725" s="387">
        <v>37</v>
      </c>
      <c r="B725" s="371"/>
      <c r="C725" s="388" t="s">
        <v>1133</v>
      </c>
      <c r="D725" s="389"/>
      <c r="E725" s="390"/>
      <c r="F725" s="391"/>
      <c r="G725" s="392"/>
      <c r="H725" s="393"/>
      <c r="I725" s="394"/>
      <c r="J725" s="394"/>
      <c r="K725" s="400"/>
      <c r="L725" s="401"/>
      <c r="M725" s="395"/>
      <c r="N725" s="394"/>
      <c r="O725" s="396"/>
      <c r="P725" s="390"/>
    </row>
    <row r="726" spans="1:16" ht="13.5">
      <c r="A726" s="387"/>
      <c r="B726" s="371"/>
      <c r="C726" s="388" t="s">
        <v>1147</v>
      </c>
      <c r="D726" s="389" t="s">
        <v>94</v>
      </c>
      <c r="E726" s="390" t="s">
        <v>652</v>
      </c>
      <c r="F726" s="391">
        <v>0.15</v>
      </c>
      <c r="G726" s="392">
        <f>I6</f>
        <v>1000</v>
      </c>
      <c r="H726" s="393">
        <f>F726*G726</f>
        <v>150</v>
      </c>
      <c r="I726" s="394" t="s">
        <v>161</v>
      </c>
      <c r="J726" s="371" t="s">
        <v>85</v>
      </c>
      <c r="K726" s="400">
        <v>1</v>
      </c>
      <c r="L726" s="401">
        <f>I7/50</f>
        <v>21.7</v>
      </c>
      <c r="M726" s="395">
        <f>L726*K726</f>
        <v>21.7</v>
      </c>
      <c r="N726" s="394"/>
      <c r="O726" s="396"/>
      <c r="P726" s="390"/>
    </row>
    <row r="727" spans="1:16" ht="13.5">
      <c r="A727" s="387"/>
      <c r="B727" s="371"/>
      <c r="C727" s="388"/>
      <c r="D727" s="389"/>
      <c r="E727" s="390" t="s">
        <v>653</v>
      </c>
      <c r="F727" s="391">
        <v>0.5</v>
      </c>
      <c r="G727" s="392">
        <f>O6</f>
        <v>640</v>
      </c>
      <c r="H727" s="393">
        <f>F727*G727</f>
        <v>320</v>
      </c>
      <c r="I727" s="394" t="s">
        <v>1142</v>
      </c>
      <c r="J727" s="371" t="s">
        <v>85</v>
      </c>
      <c r="K727" s="400">
        <v>1</v>
      </c>
      <c r="L727" s="401">
        <f>'Bhume Rate 078-79'!H47</f>
        <v>80</v>
      </c>
      <c r="M727" s="395">
        <f>L727*K727</f>
        <v>80</v>
      </c>
      <c r="N727" s="394"/>
      <c r="O727" s="396"/>
      <c r="P727" s="390"/>
    </row>
    <row r="728" spans="1:16" ht="13.5">
      <c r="A728" s="387"/>
      <c r="B728" s="371"/>
      <c r="C728" s="388" t="s">
        <v>1145</v>
      </c>
      <c r="D728" s="389"/>
      <c r="E728" s="390" t="s">
        <v>653</v>
      </c>
      <c r="F728" s="391">
        <v>0.01</v>
      </c>
      <c r="G728" s="392">
        <f>O6</f>
        <v>640</v>
      </c>
      <c r="H728" s="393">
        <f>F728*G728</f>
        <v>6.4</v>
      </c>
      <c r="I728" s="394" t="s">
        <v>1143</v>
      </c>
      <c r="J728" s="371" t="s">
        <v>903</v>
      </c>
      <c r="K728" s="400">
        <v>1</v>
      </c>
      <c r="L728" s="401">
        <f>Output_2!I277</f>
        <v>15870</v>
      </c>
      <c r="M728" s="395">
        <f>L728*K728</f>
        <v>15870</v>
      </c>
      <c r="N728" s="394"/>
      <c r="O728" s="396"/>
      <c r="P728" s="390"/>
    </row>
    <row r="729" spans="1:16" ht="13.5">
      <c r="A729" s="387"/>
      <c r="B729" s="371"/>
      <c r="C729" s="388"/>
      <c r="D729" s="389"/>
      <c r="E729" s="390"/>
      <c r="F729" s="391"/>
      <c r="G729" s="392"/>
      <c r="H729" s="393"/>
      <c r="I729" s="394" t="s">
        <v>1144</v>
      </c>
      <c r="J729" s="371" t="s">
        <v>85</v>
      </c>
      <c r="K729" s="400">
        <v>0.2</v>
      </c>
      <c r="L729" s="401">
        <f>Output_2!I43</f>
        <v>81.94</v>
      </c>
      <c r="M729" s="395">
        <f>L729*K729</f>
        <v>16.388000000000002</v>
      </c>
      <c r="N729" s="394"/>
      <c r="O729" s="396"/>
      <c r="P729" s="390"/>
    </row>
    <row r="730" spans="1:16" ht="13.5">
      <c r="A730" s="387"/>
      <c r="B730" s="371"/>
      <c r="C730" s="388"/>
      <c r="D730" s="389"/>
      <c r="E730" s="390"/>
      <c r="F730" s="391"/>
      <c r="G730" s="392"/>
      <c r="H730" s="393">
        <f>SUM(H726:H729)</f>
        <v>476.4</v>
      </c>
      <c r="I730" s="394"/>
      <c r="J730" s="394"/>
      <c r="K730" s="400"/>
      <c r="L730" s="401"/>
      <c r="M730" s="395">
        <f>SUM(M726:M729)</f>
        <v>15988.088000000002</v>
      </c>
      <c r="N730" s="394"/>
      <c r="O730" s="396">
        <f>M730+H730</f>
        <v>16464.488000000001</v>
      </c>
      <c r="P730" s="390"/>
    </row>
    <row r="731" spans="1:16" ht="13.5">
      <c r="A731" s="387">
        <v>38</v>
      </c>
      <c r="B731" s="371">
        <v>48</v>
      </c>
      <c r="C731" s="388" t="s">
        <v>1149</v>
      </c>
      <c r="D731" s="389" t="s">
        <v>79</v>
      </c>
      <c r="E731" s="390"/>
      <c r="F731" s="391"/>
      <c r="G731" s="392"/>
      <c r="H731" s="393"/>
      <c r="I731" s="394"/>
      <c r="J731" s="394"/>
      <c r="K731" s="400"/>
      <c r="L731" s="401"/>
      <c r="M731" s="395"/>
      <c r="N731" s="394"/>
      <c r="O731" s="396"/>
      <c r="P731" s="390"/>
    </row>
    <row r="732" spans="1:16" ht="13.5">
      <c r="A732" s="387"/>
      <c r="B732" s="371"/>
      <c r="C732" s="388" t="s">
        <v>1150</v>
      </c>
      <c r="D732" s="389" t="s">
        <v>1127</v>
      </c>
      <c r="E732" s="390" t="s">
        <v>653</v>
      </c>
      <c r="F732" s="391">
        <v>1</v>
      </c>
      <c r="G732" s="392">
        <f>O6</f>
        <v>640</v>
      </c>
      <c r="H732" s="393">
        <f>F732*G732</f>
        <v>640</v>
      </c>
      <c r="I732" s="558" t="s">
        <v>1148</v>
      </c>
      <c r="J732" s="394" t="s">
        <v>79</v>
      </c>
      <c r="K732" s="400">
        <v>1.1000000000000001</v>
      </c>
      <c r="L732" s="401">
        <f>I9</f>
        <v>2810</v>
      </c>
      <c r="M732" s="395">
        <f>L732*K732</f>
        <v>3091.0000000000005</v>
      </c>
      <c r="N732" s="394"/>
      <c r="O732" s="396"/>
      <c r="P732" s="390"/>
    </row>
    <row r="733" spans="1:16" ht="13.5">
      <c r="A733" s="387"/>
      <c r="B733" s="371"/>
      <c r="C733" s="388" t="s">
        <v>1151</v>
      </c>
      <c r="D733" s="389" t="s">
        <v>1027</v>
      </c>
      <c r="E733" s="390" t="s">
        <v>653</v>
      </c>
      <c r="F733" s="391">
        <v>0.5</v>
      </c>
      <c r="G733" s="392">
        <f>O6</f>
        <v>640</v>
      </c>
      <c r="H733" s="393">
        <f>F733*G733</f>
        <v>320</v>
      </c>
      <c r="I733" s="558"/>
      <c r="J733" s="394"/>
      <c r="K733" s="400"/>
      <c r="L733" s="401"/>
      <c r="M733" s="395"/>
      <c r="N733" s="394"/>
      <c r="O733" s="396"/>
      <c r="P733" s="390"/>
    </row>
    <row r="734" spans="1:16" ht="13.5">
      <c r="A734" s="387"/>
      <c r="B734" s="371"/>
      <c r="C734" s="388" t="s">
        <v>1026</v>
      </c>
      <c r="D734" s="389" t="s">
        <v>993</v>
      </c>
      <c r="E734" s="390" t="s">
        <v>653</v>
      </c>
      <c r="F734" s="391">
        <v>0.5</v>
      </c>
      <c r="G734" s="392">
        <f>O6</f>
        <v>640</v>
      </c>
      <c r="H734" s="393">
        <f>F734*G734</f>
        <v>320</v>
      </c>
      <c r="I734" s="558"/>
      <c r="J734" s="394"/>
      <c r="K734" s="400"/>
      <c r="L734" s="401"/>
      <c r="M734" s="395"/>
      <c r="N734" s="394"/>
      <c r="O734" s="396"/>
      <c r="P734" s="390"/>
    </row>
    <row r="735" spans="1:16" ht="13.5">
      <c r="A735" s="387"/>
      <c r="B735" s="371"/>
      <c r="C735" s="388"/>
      <c r="D735" s="389"/>
      <c r="E735" s="390"/>
      <c r="F735" s="391"/>
      <c r="G735" s="392"/>
      <c r="H735" s="393">
        <f>SUM(H732:H734)</f>
        <v>1280</v>
      </c>
      <c r="I735" s="394"/>
      <c r="J735" s="394"/>
      <c r="K735" s="400"/>
      <c r="L735" s="401"/>
      <c r="M735" s="395">
        <f>SUM(M732:M734)</f>
        <v>3091.0000000000005</v>
      </c>
      <c r="N735" s="394"/>
      <c r="O735" s="396">
        <f>M735+H735</f>
        <v>4371</v>
      </c>
      <c r="P735" s="390"/>
    </row>
    <row r="736" spans="1:16" ht="13.5">
      <c r="A736" s="387">
        <v>39</v>
      </c>
      <c r="B736" s="371">
        <v>49</v>
      </c>
      <c r="C736" s="388" t="s">
        <v>708</v>
      </c>
      <c r="D736" s="389" t="s">
        <v>79</v>
      </c>
      <c r="E736" s="390"/>
      <c r="F736" s="391"/>
      <c r="G736" s="392"/>
      <c r="H736" s="393"/>
      <c r="I736" s="394" t="s">
        <v>678</v>
      </c>
      <c r="J736" s="394" t="s">
        <v>79</v>
      </c>
      <c r="K736" s="400">
        <v>1.1000000000000001</v>
      </c>
      <c r="L736" s="401">
        <f>L8</f>
        <v>1550</v>
      </c>
      <c r="M736" s="395">
        <f>L736*K736</f>
        <v>1705.0000000000002</v>
      </c>
      <c r="N736" s="394"/>
      <c r="O736" s="396"/>
      <c r="P736" s="390"/>
    </row>
    <row r="737" spans="1:17" ht="13.5">
      <c r="A737" s="387"/>
      <c r="B737" s="371"/>
      <c r="C737" s="388" t="s">
        <v>1152</v>
      </c>
      <c r="D737" s="389" t="s">
        <v>1127</v>
      </c>
      <c r="E737" s="390" t="s">
        <v>68</v>
      </c>
      <c r="F737" s="391">
        <v>1.1000000000000001</v>
      </c>
      <c r="G737" s="392">
        <f>O6</f>
        <v>640</v>
      </c>
      <c r="H737" s="393">
        <f>F737*G737</f>
        <v>704</v>
      </c>
      <c r="I737" s="394" t="s">
        <v>1157</v>
      </c>
      <c r="J737" s="394" t="s">
        <v>79</v>
      </c>
      <c r="K737" s="400">
        <v>0.25</v>
      </c>
      <c r="L737" s="401">
        <f>I9</f>
        <v>2810</v>
      </c>
      <c r="M737" s="395">
        <f>L737*K737</f>
        <v>702.5</v>
      </c>
      <c r="N737" s="394"/>
      <c r="O737" s="396"/>
      <c r="P737" s="390"/>
    </row>
    <row r="738" spans="1:17" ht="13.5">
      <c r="A738" s="387"/>
      <c r="B738" s="371"/>
      <c r="C738" s="388" t="s">
        <v>1153</v>
      </c>
      <c r="D738" s="389" t="s">
        <v>79</v>
      </c>
      <c r="E738" s="390" t="s">
        <v>68</v>
      </c>
      <c r="F738" s="391">
        <v>1</v>
      </c>
      <c r="G738" s="392">
        <f>O6</f>
        <v>640</v>
      </c>
      <c r="H738" s="393">
        <f>F738*G738</f>
        <v>640</v>
      </c>
      <c r="I738" s="394"/>
      <c r="J738" s="394"/>
      <c r="K738" s="400"/>
      <c r="L738" s="394"/>
      <c r="M738" s="395"/>
      <c r="N738" s="394"/>
      <c r="O738" s="396"/>
      <c r="P738" s="390"/>
    </row>
    <row r="739" spans="1:17" ht="13.5">
      <c r="A739" s="387"/>
      <c r="B739" s="371"/>
      <c r="C739" s="388" t="s">
        <v>1154</v>
      </c>
      <c r="D739" s="389" t="s">
        <v>1156</v>
      </c>
      <c r="E739" s="390" t="s">
        <v>68</v>
      </c>
      <c r="F739" s="391">
        <v>0.25</v>
      </c>
      <c r="G739" s="392">
        <f>O6</f>
        <v>640</v>
      </c>
      <c r="H739" s="393">
        <f>F739*G739</f>
        <v>160</v>
      </c>
      <c r="I739" s="394"/>
      <c r="J739" s="394"/>
      <c r="K739" s="400"/>
      <c r="L739" s="413"/>
      <c r="M739" s="395"/>
      <c r="N739" s="394"/>
      <c r="O739" s="396"/>
      <c r="P739" s="390"/>
    </row>
    <row r="740" spans="1:17" ht="13.5">
      <c r="A740" s="387"/>
      <c r="B740" s="371"/>
      <c r="C740" s="388" t="s">
        <v>1155</v>
      </c>
      <c r="D740" s="389" t="s">
        <v>1156</v>
      </c>
      <c r="E740" s="390" t="s">
        <v>68</v>
      </c>
      <c r="F740" s="391">
        <v>1</v>
      </c>
      <c r="G740" s="392">
        <f>O6</f>
        <v>640</v>
      </c>
      <c r="H740" s="393">
        <f>F740*G740</f>
        <v>640</v>
      </c>
      <c r="I740" s="394"/>
      <c r="J740" s="394"/>
      <c r="K740" s="400"/>
      <c r="L740" s="413"/>
      <c r="M740" s="395"/>
      <c r="N740" s="394"/>
      <c r="O740" s="396"/>
      <c r="P740" s="390"/>
    </row>
    <row r="741" spans="1:17" ht="13.5">
      <c r="A741" s="387"/>
      <c r="B741" s="371"/>
      <c r="C741" s="388"/>
      <c r="D741" s="389"/>
      <c r="E741" s="390"/>
      <c r="F741" s="391"/>
      <c r="G741" s="392"/>
      <c r="H741" s="393">
        <f>SUM(H737:H740)</f>
        <v>2144</v>
      </c>
      <c r="I741" s="394"/>
      <c r="J741" s="394"/>
      <c r="K741" s="400"/>
      <c r="L741" s="413"/>
      <c r="M741" s="395">
        <f>SUM(M736:M740)</f>
        <v>2407.5</v>
      </c>
      <c r="N741" s="394"/>
      <c r="O741" s="396">
        <f>M741+H741</f>
        <v>4551.5</v>
      </c>
      <c r="P741" s="390"/>
    </row>
    <row r="742" spans="1:17" ht="13.5">
      <c r="A742" s="387">
        <v>40</v>
      </c>
      <c r="B742" s="371">
        <v>50</v>
      </c>
      <c r="C742" s="388" t="s">
        <v>56</v>
      </c>
      <c r="D742" s="390" t="s">
        <v>1158</v>
      </c>
      <c r="E742" s="390"/>
      <c r="F742" s="390"/>
      <c r="G742" s="403"/>
      <c r="H742" s="390"/>
      <c r="I742" s="390"/>
      <c r="J742" s="390"/>
      <c r="K742" s="390"/>
      <c r="L742" s="390"/>
      <c r="M742" s="390"/>
      <c r="N742" s="390"/>
      <c r="O742" s="396">
        <f>O741</f>
        <v>4551.5</v>
      </c>
      <c r="P742" s="390"/>
    </row>
    <row r="743" spans="1:17" ht="24.75" customHeight="1">
      <c r="A743" s="387">
        <v>41</v>
      </c>
      <c r="B743" s="371">
        <v>54.01</v>
      </c>
      <c r="C743" s="388" t="s">
        <v>1161</v>
      </c>
      <c r="D743" s="389"/>
      <c r="E743" s="390"/>
      <c r="F743" s="391"/>
      <c r="G743" s="392"/>
      <c r="H743" s="393"/>
      <c r="I743" s="394"/>
      <c r="J743" s="394"/>
      <c r="K743" s="400"/>
      <c r="L743" s="394"/>
      <c r="M743" s="395"/>
      <c r="N743" s="563" t="s">
        <v>58</v>
      </c>
      <c r="O743" s="563"/>
      <c r="P743" s="388" t="s">
        <v>60</v>
      </c>
      <c r="Q743" s="360"/>
    </row>
    <row r="744" spans="1:17" ht="13.5">
      <c r="A744" s="387"/>
      <c r="B744" s="371"/>
      <c r="C744" s="399" t="s">
        <v>1159</v>
      </c>
      <c r="D744" s="389" t="s">
        <v>57</v>
      </c>
      <c r="E744" s="390" t="s">
        <v>68</v>
      </c>
      <c r="F744" s="391">
        <v>72</v>
      </c>
      <c r="G744" s="392">
        <f>O6</f>
        <v>640</v>
      </c>
      <c r="H744" s="393">
        <f>F744*G744</f>
        <v>46080</v>
      </c>
      <c r="I744" s="394"/>
      <c r="J744" s="394"/>
      <c r="K744" s="400"/>
      <c r="L744" s="394"/>
      <c r="M744" s="395"/>
      <c r="N744" s="395">
        <f>H744*3%</f>
        <v>1382.3999999999999</v>
      </c>
      <c r="O744" s="396">
        <f>N744+H744</f>
        <v>47462.400000000001</v>
      </c>
      <c r="P744" s="390"/>
    </row>
    <row r="745" spans="1:17" ht="13.5">
      <c r="A745" s="387"/>
      <c r="B745" s="371"/>
      <c r="C745" s="399" t="s">
        <v>1160</v>
      </c>
      <c r="D745" s="389" t="s">
        <v>57</v>
      </c>
      <c r="E745" s="390" t="s">
        <v>68</v>
      </c>
      <c r="F745" s="391">
        <v>36</v>
      </c>
      <c r="G745" s="392">
        <f>O6</f>
        <v>640</v>
      </c>
      <c r="H745" s="393">
        <f>F745*G745</f>
        <v>23040</v>
      </c>
      <c r="I745" s="394"/>
      <c r="J745" s="394"/>
      <c r="K745" s="400"/>
      <c r="L745" s="413"/>
      <c r="M745" s="395"/>
      <c r="N745" s="395">
        <f>H745*3%</f>
        <v>691.19999999999993</v>
      </c>
      <c r="O745" s="396">
        <f>N745+H745</f>
        <v>23731.200000000001</v>
      </c>
      <c r="P745" s="390"/>
    </row>
    <row r="746" spans="1:17" ht="13.5">
      <c r="A746" s="387"/>
      <c r="B746" s="371"/>
      <c r="C746" s="399" t="s">
        <v>1162</v>
      </c>
      <c r="D746" s="389" t="s">
        <v>57</v>
      </c>
      <c r="E746" s="390" t="s">
        <v>68</v>
      </c>
      <c r="F746" s="391">
        <v>18</v>
      </c>
      <c r="G746" s="392">
        <f>O6</f>
        <v>640</v>
      </c>
      <c r="H746" s="393">
        <f>F746*G746</f>
        <v>11520</v>
      </c>
      <c r="I746" s="394"/>
      <c r="J746" s="394"/>
      <c r="K746" s="400"/>
      <c r="L746" s="413"/>
      <c r="M746" s="395"/>
      <c r="N746" s="395">
        <f>H746*3%</f>
        <v>345.59999999999997</v>
      </c>
      <c r="O746" s="396">
        <f>N746+H746</f>
        <v>11865.6</v>
      </c>
      <c r="P746" s="390"/>
    </row>
    <row r="747" spans="1:17" ht="13.5">
      <c r="A747" s="387"/>
      <c r="B747" s="371"/>
      <c r="C747" s="399" t="s">
        <v>1163</v>
      </c>
      <c r="D747" s="389" t="s">
        <v>57</v>
      </c>
      <c r="E747" s="390" t="s">
        <v>68</v>
      </c>
      <c r="F747" s="391">
        <v>9</v>
      </c>
      <c r="G747" s="392">
        <f>O6</f>
        <v>640</v>
      </c>
      <c r="H747" s="393">
        <f>F747*G747</f>
        <v>5760</v>
      </c>
      <c r="I747" s="394"/>
      <c r="J747" s="394"/>
      <c r="K747" s="400"/>
      <c r="L747" s="413"/>
      <c r="M747" s="395"/>
      <c r="N747" s="395">
        <f>H747*3%</f>
        <v>172.79999999999998</v>
      </c>
      <c r="O747" s="396">
        <f>N747+H747</f>
        <v>5932.8</v>
      </c>
      <c r="P747" s="390"/>
    </row>
    <row r="748" spans="1:17" ht="40.5">
      <c r="A748" s="387">
        <v>42</v>
      </c>
      <c r="B748" s="371">
        <v>54.02</v>
      </c>
      <c r="C748" s="388" t="s">
        <v>1164</v>
      </c>
      <c r="D748" s="389"/>
      <c r="E748" s="390"/>
      <c r="F748" s="391"/>
      <c r="G748" s="392"/>
      <c r="H748" s="393"/>
      <c r="I748" s="557" t="s">
        <v>58</v>
      </c>
      <c r="J748" s="557"/>
      <c r="K748" s="557"/>
      <c r="L748" s="557"/>
      <c r="M748" s="395"/>
      <c r="N748" s="395"/>
      <c r="O748" s="396"/>
      <c r="P748" s="388" t="s">
        <v>59</v>
      </c>
    </row>
    <row r="749" spans="1:17" ht="13.5">
      <c r="A749" s="387"/>
      <c r="B749" s="371"/>
      <c r="C749" s="399" t="s">
        <v>1159</v>
      </c>
      <c r="D749" s="389" t="s">
        <v>57</v>
      </c>
      <c r="E749" s="390" t="s">
        <v>68</v>
      </c>
      <c r="F749" s="391">
        <v>2.88</v>
      </c>
      <c r="G749" s="392">
        <f>O6</f>
        <v>640</v>
      </c>
      <c r="H749" s="393">
        <f>F749*G749</f>
        <v>1843.1999999999998</v>
      </c>
      <c r="I749" s="394"/>
      <c r="J749" s="394"/>
      <c r="K749" s="400"/>
      <c r="L749" s="394"/>
      <c r="M749" s="395"/>
      <c r="N749" s="395">
        <f>H749*3%</f>
        <v>55.295999999999992</v>
      </c>
      <c r="O749" s="396">
        <f>N749+H749</f>
        <v>1898.4959999999999</v>
      </c>
      <c r="P749" s="390"/>
    </row>
    <row r="750" spans="1:17" ht="13.5">
      <c r="A750" s="387"/>
      <c r="B750" s="371"/>
      <c r="C750" s="399" t="s">
        <v>1160</v>
      </c>
      <c r="D750" s="389" t="s">
        <v>57</v>
      </c>
      <c r="E750" s="390" t="s">
        <v>68</v>
      </c>
      <c r="F750" s="391">
        <v>1.44</v>
      </c>
      <c r="G750" s="392">
        <f>O6</f>
        <v>640</v>
      </c>
      <c r="H750" s="393">
        <f>F750*G750</f>
        <v>921.59999999999991</v>
      </c>
      <c r="I750" s="394"/>
      <c r="J750" s="394"/>
      <c r="K750" s="400"/>
      <c r="L750" s="413"/>
      <c r="M750" s="395"/>
      <c r="N750" s="395">
        <f>H750*3%</f>
        <v>27.647999999999996</v>
      </c>
      <c r="O750" s="396">
        <f>N750+H750</f>
        <v>949.24799999999993</v>
      </c>
      <c r="P750" s="390"/>
    </row>
    <row r="751" spans="1:17" ht="13.5">
      <c r="A751" s="387"/>
      <c r="B751" s="371"/>
      <c r="C751" s="399" t="s">
        <v>1162</v>
      </c>
      <c r="D751" s="389" t="s">
        <v>57</v>
      </c>
      <c r="E751" s="390" t="s">
        <v>68</v>
      </c>
      <c r="F751" s="391">
        <v>0.72</v>
      </c>
      <c r="G751" s="392">
        <f>O6</f>
        <v>640</v>
      </c>
      <c r="H751" s="393">
        <f>F751*G751</f>
        <v>460.79999999999995</v>
      </c>
      <c r="I751" s="394"/>
      <c r="J751" s="394"/>
      <c r="K751" s="400"/>
      <c r="L751" s="413"/>
      <c r="M751" s="395"/>
      <c r="N751" s="395">
        <f>H751*3%</f>
        <v>13.823999999999998</v>
      </c>
      <c r="O751" s="396">
        <f>N751+H751</f>
        <v>474.62399999999997</v>
      </c>
      <c r="P751" s="390"/>
    </row>
    <row r="752" spans="1:17" ht="13.5">
      <c r="A752" s="387"/>
      <c r="B752" s="371"/>
      <c r="C752" s="399" t="s">
        <v>1163</v>
      </c>
      <c r="D752" s="389" t="s">
        <v>57</v>
      </c>
      <c r="E752" s="390" t="s">
        <v>68</v>
      </c>
      <c r="F752" s="391">
        <v>0.36</v>
      </c>
      <c r="G752" s="392">
        <f>O6</f>
        <v>640</v>
      </c>
      <c r="H752" s="393">
        <f>F752*G752</f>
        <v>230.39999999999998</v>
      </c>
      <c r="I752" s="394"/>
      <c r="J752" s="394"/>
      <c r="K752" s="400"/>
      <c r="L752" s="413"/>
      <c r="M752" s="395"/>
      <c r="N752" s="395">
        <f>H752*3%</f>
        <v>6.911999999999999</v>
      </c>
      <c r="O752" s="396">
        <f>N752+H752</f>
        <v>237.31199999999998</v>
      </c>
      <c r="P752" s="390"/>
    </row>
    <row r="753" spans="1:16" ht="27">
      <c r="A753" s="387">
        <v>43</v>
      </c>
      <c r="B753" s="371">
        <v>2.0299999999999998</v>
      </c>
      <c r="C753" s="388" t="s">
        <v>44</v>
      </c>
      <c r="D753" s="389" t="s">
        <v>79</v>
      </c>
      <c r="E753" s="390"/>
      <c r="F753" s="391"/>
      <c r="G753" s="392"/>
      <c r="H753" s="393"/>
      <c r="I753" s="394"/>
      <c r="J753" s="394"/>
      <c r="K753" s="400"/>
      <c r="L753" s="394"/>
      <c r="M753" s="395"/>
      <c r="N753" s="395"/>
      <c r="O753" s="396"/>
      <c r="P753" s="562" t="s">
        <v>45</v>
      </c>
    </row>
    <row r="754" spans="1:16" ht="13.5">
      <c r="A754" s="387"/>
      <c r="B754" s="371"/>
      <c r="C754" s="388"/>
      <c r="D754" s="389"/>
      <c r="E754" s="390" t="s">
        <v>68</v>
      </c>
      <c r="F754" s="391">
        <v>2.8</v>
      </c>
      <c r="G754" s="392">
        <f>O6</f>
        <v>640</v>
      </c>
      <c r="H754" s="393">
        <f>F754*G754</f>
        <v>1792</v>
      </c>
      <c r="I754" s="394"/>
      <c r="J754" s="394"/>
      <c r="K754" s="400"/>
      <c r="L754" s="394"/>
      <c r="M754" s="395"/>
      <c r="N754" s="395"/>
      <c r="O754" s="396"/>
      <c r="P754" s="562"/>
    </row>
    <row r="755" spans="1:16" ht="13.5">
      <c r="A755" s="387"/>
      <c r="B755" s="371"/>
      <c r="C755" s="388"/>
      <c r="D755" s="389"/>
      <c r="E755" s="390"/>
      <c r="F755" s="391"/>
      <c r="G755" s="392"/>
      <c r="H755" s="393">
        <f>SUM(H753:H754)</f>
        <v>1792</v>
      </c>
      <c r="I755" s="394"/>
      <c r="J755" s="394"/>
      <c r="K755" s="400"/>
      <c r="L755" s="413"/>
      <c r="M755" s="395"/>
      <c r="N755" s="395">
        <f>H755*3%</f>
        <v>53.76</v>
      </c>
      <c r="O755" s="396">
        <f>N755+H755</f>
        <v>1845.76</v>
      </c>
      <c r="P755" s="390"/>
    </row>
    <row r="756" spans="1:16" ht="13.5" hidden="1">
      <c r="A756" s="387">
        <v>38</v>
      </c>
      <c r="B756" s="371">
        <v>900.01</v>
      </c>
      <c r="C756" s="388" t="s">
        <v>46</v>
      </c>
      <c r="D756" s="389" t="s">
        <v>79</v>
      </c>
      <c r="E756" s="390" t="s">
        <v>67</v>
      </c>
      <c r="F756" s="391">
        <v>0</v>
      </c>
      <c r="G756" s="392">
        <v>0</v>
      </c>
      <c r="H756" s="393">
        <f>F756*G756</f>
        <v>0</v>
      </c>
      <c r="I756" s="394" t="s">
        <v>47</v>
      </c>
      <c r="J756" s="394" t="s">
        <v>175</v>
      </c>
      <c r="K756" s="414">
        <v>9.9000000000000005E-2</v>
      </c>
      <c r="L756" s="415" t="e">
        <f>Output_1!#REF!</f>
        <v>#REF!</v>
      </c>
      <c r="M756" s="395" t="e">
        <f>K756*L756</f>
        <v>#REF!</v>
      </c>
      <c r="N756" s="394"/>
      <c r="O756" s="396"/>
      <c r="P756" s="562" t="s">
        <v>45</v>
      </c>
    </row>
    <row r="757" spans="1:16" ht="13.5" hidden="1">
      <c r="A757" s="387"/>
      <c r="B757" s="371"/>
      <c r="C757" s="388"/>
      <c r="D757" s="389"/>
      <c r="E757" s="390" t="s">
        <v>8</v>
      </c>
      <c r="F757" s="391">
        <v>0</v>
      </c>
      <c r="G757" s="392">
        <v>0</v>
      </c>
      <c r="H757" s="393">
        <f>F757*G757</f>
        <v>0</v>
      </c>
      <c r="I757" s="394" t="s">
        <v>48</v>
      </c>
      <c r="J757" s="394" t="s">
        <v>49</v>
      </c>
      <c r="K757" s="416">
        <v>3.3E-3</v>
      </c>
      <c r="L757" s="415">
        <f>'Bhume Rate 078-79'!H21</f>
        <v>3900</v>
      </c>
      <c r="M757" s="395">
        <f>K757*L757</f>
        <v>12.87</v>
      </c>
      <c r="N757" s="394"/>
      <c r="O757" s="396"/>
      <c r="P757" s="562"/>
    </row>
    <row r="758" spans="1:16" ht="13.5" hidden="1">
      <c r="A758" s="387"/>
      <c r="B758" s="371"/>
      <c r="C758" s="388"/>
      <c r="D758" s="389"/>
      <c r="E758" s="390" t="s">
        <v>68</v>
      </c>
      <c r="F758" s="391">
        <v>0.01</v>
      </c>
      <c r="G758" s="392" t="e">
        <f>#REF!</f>
        <v>#REF!</v>
      </c>
      <c r="H758" s="393" t="e">
        <f>F758*G758</f>
        <v>#REF!</v>
      </c>
      <c r="I758" s="413" t="s">
        <v>7</v>
      </c>
      <c r="J758" s="413" t="s">
        <v>49</v>
      </c>
      <c r="K758" s="417">
        <v>3.3E-3</v>
      </c>
      <c r="L758" s="415">
        <f>'Bhume Rate 078-79'!H19+'Bhume Rate 078-79'!H20</f>
        <v>1540</v>
      </c>
      <c r="M758" s="418">
        <f>K758*L758</f>
        <v>5.0819999999999999</v>
      </c>
      <c r="N758" s="419"/>
      <c r="O758" s="420"/>
      <c r="P758" s="562"/>
    </row>
    <row r="759" spans="1:16" ht="13.5" hidden="1">
      <c r="A759" s="387"/>
      <c r="B759" s="371"/>
      <c r="C759" s="388"/>
      <c r="D759" s="389"/>
      <c r="E759" s="390"/>
      <c r="F759" s="391"/>
      <c r="G759" s="392"/>
      <c r="H759" s="393" t="e">
        <f>SUM(H757:H758)</f>
        <v>#REF!</v>
      </c>
      <c r="I759" s="394"/>
      <c r="J759" s="394"/>
      <c r="K759" s="400"/>
      <c r="L759" s="421"/>
      <c r="M759" s="395" t="e">
        <f>SUM(M756:M758)</f>
        <v>#REF!</v>
      </c>
      <c r="N759" s="394"/>
      <c r="O759" s="396" t="e">
        <f>M759+H759</f>
        <v>#REF!</v>
      </c>
      <c r="P759" s="390"/>
    </row>
    <row r="760" spans="1:16" ht="13.5" hidden="1">
      <c r="A760" s="387">
        <v>39</v>
      </c>
      <c r="B760" s="371">
        <v>900.02</v>
      </c>
      <c r="C760" s="388" t="s">
        <v>9</v>
      </c>
      <c r="D760" s="389" t="s">
        <v>79</v>
      </c>
      <c r="E760" s="390" t="s">
        <v>67</v>
      </c>
      <c r="F760" s="391">
        <v>0</v>
      </c>
      <c r="G760" s="392">
        <v>0</v>
      </c>
      <c r="H760" s="393">
        <f>F760*G760</f>
        <v>0</v>
      </c>
      <c r="I760" s="394" t="s">
        <v>47</v>
      </c>
      <c r="J760" s="394" t="s">
        <v>175</v>
      </c>
      <c r="K760" s="414">
        <v>0.13200000000000001</v>
      </c>
      <c r="L760" s="415" t="e">
        <f>Output_1!#REF!</f>
        <v>#REF!</v>
      </c>
      <c r="M760" s="395" t="e">
        <f>K760*L760</f>
        <v>#REF!</v>
      </c>
      <c r="N760" s="394"/>
      <c r="O760" s="396"/>
      <c r="P760" s="562" t="s">
        <v>45</v>
      </c>
    </row>
    <row r="761" spans="1:16" ht="13.5" hidden="1">
      <c r="A761" s="387"/>
      <c r="B761" s="371"/>
      <c r="C761" s="388"/>
      <c r="D761" s="389"/>
      <c r="E761" s="390" t="s">
        <v>8</v>
      </c>
      <c r="F761" s="391">
        <v>0</v>
      </c>
      <c r="G761" s="392">
        <v>0</v>
      </c>
      <c r="H761" s="393">
        <f>F761*G761</f>
        <v>0</v>
      </c>
      <c r="I761" s="394" t="s">
        <v>48</v>
      </c>
      <c r="J761" s="394" t="s">
        <v>49</v>
      </c>
      <c r="K761" s="416">
        <v>4.4000000000000003E-3</v>
      </c>
      <c r="L761" s="415">
        <f>L757</f>
        <v>3900</v>
      </c>
      <c r="M761" s="395">
        <f>K761*L761</f>
        <v>17.16</v>
      </c>
      <c r="N761" s="394"/>
      <c r="O761" s="396"/>
      <c r="P761" s="562"/>
    </row>
    <row r="762" spans="1:16" ht="13.5" hidden="1">
      <c r="A762" s="387"/>
      <c r="B762" s="371"/>
      <c r="C762" s="388"/>
      <c r="D762" s="389"/>
      <c r="E762" s="390" t="s">
        <v>68</v>
      </c>
      <c r="F762" s="391">
        <v>0.01</v>
      </c>
      <c r="G762" s="392" t="e">
        <f>#REF!</f>
        <v>#REF!</v>
      </c>
      <c r="H762" s="393" t="e">
        <f>F762*G762</f>
        <v>#REF!</v>
      </c>
      <c r="I762" s="413" t="s">
        <v>7</v>
      </c>
      <c r="J762" s="413" t="s">
        <v>49</v>
      </c>
      <c r="K762" s="417">
        <v>4.4000000000000003E-3</v>
      </c>
      <c r="L762" s="415">
        <f>L758</f>
        <v>1540</v>
      </c>
      <c r="M762" s="418">
        <f>K762*L762</f>
        <v>6.7760000000000007</v>
      </c>
      <c r="N762" s="419"/>
      <c r="O762" s="420"/>
      <c r="P762" s="562"/>
    </row>
    <row r="763" spans="1:16" ht="13.5" hidden="1">
      <c r="A763" s="387"/>
      <c r="B763" s="371"/>
      <c r="C763" s="388"/>
      <c r="D763" s="389"/>
      <c r="E763" s="390"/>
      <c r="F763" s="391"/>
      <c r="G763" s="392"/>
      <c r="H763" s="393" t="e">
        <f>SUM(H761:H762)</f>
        <v>#REF!</v>
      </c>
      <c r="I763" s="394"/>
      <c r="J763" s="394"/>
      <c r="K763" s="400"/>
      <c r="L763" s="421"/>
      <c r="M763" s="395" t="e">
        <f>SUM(M760:M762)</f>
        <v>#REF!</v>
      </c>
      <c r="N763" s="394"/>
      <c r="O763" s="396" t="e">
        <f>M763+H763</f>
        <v>#REF!</v>
      </c>
      <c r="P763" s="390"/>
    </row>
    <row r="764" spans="1:16" ht="13.5" hidden="1">
      <c r="A764" s="387"/>
      <c r="B764" s="371"/>
      <c r="C764" s="388"/>
      <c r="D764" s="389"/>
      <c r="E764" s="390"/>
      <c r="F764" s="391"/>
      <c r="G764" s="392"/>
      <c r="H764" s="393"/>
      <c r="I764" s="394"/>
      <c r="J764" s="394"/>
      <c r="K764" s="400"/>
      <c r="L764" s="421"/>
      <c r="M764" s="395"/>
      <c r="N764" s="394"/>
      <c r="O764" s="396"/>
      <c r="P764" s="390"/>
    </row>
    <row r="765" spans="1:16" ht="13.5" hidden="1">
      <c r="A765" s="387">
        <v>40</v>
      </c>
      <c r="B765" s="371">
        <v>900.03</v>
      </c>
      <c r="C765" s="388" t="s">
        <v>10</v>
      </c>
      <c r="D765" s="389" t="s">
        <v>79</v>
      </c>
      <c r="E765" s="390" t="s">
        <v>67</v>
      </c>
      <c r="F765" s="391">
        <v>0</v>
      </c>
      <c r="G765" s="392">
        <v>0</v>
      </c>
      <c r="H765" s="393">
        <f>F765*G765</f>
        <v>0</v>
      </c>
      <c r="I765" s="394" t="s">
        <v>47</v>
      </c>
      <c r="J765" s="394" t="s">
        <v>175</v>
      </c>
      <c r="K765" s="414">
        <v>0.19500000000000001</v>
      </c>
      <c r="L765" s="415" t="e">
        <f>L756</f>
        <v>#REF!</v>
      </c>
      <c r="M765" s="395" t="e">
        <f>K765*L765</f>
        <v>#REF!</v>
      </c>
      <c r="N765" s="394"/>
      <c r="O765" s="396"/>
      <c r="P765" s="562" t="s">
        <v>45</v>
      </c>
    </row>
    <row r="766" spans="1:16" ht="13.5" hidden="1">
      <c r="A766" s="387"/>
      <c r="B766" s="371"/>
      <c r="C766" s="388"/>
      <c r="D766" s="389"/>
      <c r="E766" s="390" t="s">
        <v>8</v>
      </c>
      <c r="F766" s="391">
        <v>0</v>
      </c>
      <c r="G766" s="392">
        <v>0</v>
      </c>
      <c r="H766" s="393">
        <f>F766*G766</f>
        <v>0</v>
      </c>
      <c r="I766" s="394" t="s">
        <v>48</v>
      </c>
      <c r="J766" s="394" t="s">
        <v>49</v>
      </c>
      <c r="K766" s="416">
        <v>6.4999999999999997E-3</v>
      </c>
      <c r="L766" s="415">
        <f>L757</f>
        <v>3900</v>
      </c>
      <c r="M766" s="395">
        <f>K766*L766</f>
        <v>25.349999999999998</v>
      </c>
      <c r="N766" s="394"/>
      <c r="O766" s="396"/>
      <c r="P766" s="562"/>
    </row>
    <row r="767" spans="1:16" ht="13.5" hidden="1">
      <c r="A767" s="387"/>
      <c r="B767" s="371"/>
      <c r="C767" s="388"/>
      <c r="D767" s="389"/>
      <c r="E767" s="390" t="s">
        <v>68</v>
      </c>
      <c r="F767" s="391">
        <v>0.01</v>
      </c>
      <c r="G767" s="392" t="e">
        <f>#REF!</f>
        <v>#REF!</v>
      </c>
      <c r="H767" s="393" t="e">
        <f>F767*G767</f>
        <v>#REF!</v>
      </c>
      <c r="I767" s="413" t="s">
        <v>7</v>
      </c>
      <c r="J767" s="413" t="s">
        <v>49</v>
      </c>
      <c r="K767" s="417">
        <v>6.4999999999999997E-3</v>
      </c>
      <c r="L767" s="415">
        <f>L758</f>
        <v>1540</v>
      </c>
      <c r="M767" s="418">
        <f>K767*L767</f>
        <v>10.01</v>
      </c>
      <c r="N767" s="419"/>
      <c r="O767" s="420"/>
      <c r="P767" s="562"/>
    </row>
    <row r="768" spans="1:16" ht="13.5" hidden="1">
      <c r="A768" s="387"/>
      <c r="B768" s="371"/>
      <c r="C768" s="388"/>
      <c r="D768" s="389"/>
      <c r="E768" s="390"/>
      <c r="F768" s="391"/>
      <c r="G768" s="392"/>
      <c r="H768" s="393" t="e">
        <f>SUM(H766:H767)</f>
        <v>#REF!</v>
      </c>
      <c r="I768" s="394"/>
      <c r="J768" s="394"/>
      <c r="K768" s="400"/>
      <c r="L768" s="421"/>
      <c r="M768" s="395" t="e">
        <f>SUM(M765:M767)</f>
        <v>#REF!</v>
      </c>
      <c r="N768" s="394"/>
      <c r="O768" s="396" t="e">
        <f>M768+H768</f>
        <v>#REF!</v>
      </c>
      <c r="P768" s="390"/>
    </row>
    <row r="769" spans="1:16" ht="13.5" hidden="1">
      <c r="A769" s="387">
        <v>41</v>
      </c>
      <c r="B769" s="371">
        <v>900.04</v>
      </c>
      <c r="C769" s="388" t="s">
        <v>11</v>
      </c>
      <c r="D769" s="389" t="s">
        <v>79</v>
      </c>
      <c r="E769" s="390" t="s">
        <v>67</v>
      </c>
      <c r="F769" s="391">
        <v>0</v>
      </c>
      <c r="G769" s="392">
        <v>0</v>
      </c>
      <c r="H769" s="393">
        <f>F769*G769</f>
        <v>0</v>
      </c>
      <c r="I769" s="394" t="s">
        <v>47</v>
      </c>
      <c r="J769" s="394" t="s">
        <v>175</v>
      </c>
      <c r="K769" s="414">
        <v>0.25800000000000001</v>
      </c>
      <c r="L769" s="415" t="e">
        <f>L756</f>
        <v>#REF!</v>
      </c>
      <c r="M769" s="395" t="e">
        <f>K769*L769</f>
        <v>#REF!</v>
      </c>
      <c r="N769" s="394"/>
      <c r="O769" s="396"/>
      <c r="P769" s="562" t="s">
        <v>45</v>
      </c>
    </row>
    <row r="770" spans="1:16" ht="13.5" hidden="1">
      <c r="A770" s="387"/>
      <c r="B770" s="371"/>
      <c r="C770" s="388"/>
      <c r="D770" s="389"/>
      <c r="E770" s="390" t="s">
        <v>8</v>
      </c>
      <c r="F770" s="391">
        <v>0</v>
      </c>
      <c r="G770" s="392">
        <v>0</v>
      </c>
      <c r="H770" s="393">
        <f>F770*G770</f>
        <v>0</v>
      </c>
      <c r="I770" s="394" t="s">
        <v>48</v>
      </c>
      <c r="J770" s="394" t="s">
        <v>49</v>
      </c>
      <c r="K770" s="416">
        <v>8.6E-3</v>
      </c>
      <c r="L770" s="415">
        <f>L757</f>
        <v>3900</v>
      </c>
      <c r="M770" s="395">
        <f>K770*L770</f>
        <v>33.54</v>
      </c>
      <c r="N770" s="394"/>
      <c r="O770" s="396"/>
      <c r="P770" s="562"/>
    </row>
    <row r="771" spans="1:16" ht="13.5" hidden="1">
      <c r="A771" s="387"/>
      <c r="B771" s="371"/>
      <c r="C771" s="388"/>
      <c r="D771" s="389"/>
      <c r="E771" s="390" t="s">
        <v>68</v>
      </c>
      <c r="F771" s="391">
        <v>0.01</v>
      </c>
      <c r="G771" s="392" t="e">
        <f>#REF!</f>
        <v>#REF!</v>
      </c>
      <c r="H771" s="393" t="e">
        <f>F771*G771</f>
        <v>#REF!</v>
      </c>
      <c r="I771" s="413" t="s">
        <v>7</v>
      </c>
      <c r="J771" s="413" t="s">
        <v>49</v>
      </c>
      <c r="K771" s="417">
        <v>8.6E-3</v>
      </c>
      <c r="L771" s="415">
        <f>L758</f>
        <v>1540</v>
      </c>
      <c r="M771" s="418">
        <f>K771*L771</f>
        <v>13.244</v>
      </c>
      <c r="N771" s="419"/>
      <c r="O771" s="420"/>
      <c r="P771" s="562"/>
    </row>
    <row r="772" spans="1:16" ht="13.5" hidden="1">
      <c r="A772" s="387"/>
      <c r="B772" s="371"/>
      <c r="C772" s="388"/>
      <c r="D772" s="389"/>
      <c r="E772" s="390"/>
      <c r="F772" s="391"/>
      <c r="G772" s="392"/>
      <c r="H772" s="393" t="e">
        <f>SUM(H770:H771)</f>
        <v>#REF!</v>
      </c>
      <c r="I772" s="394"/>
      <c r="J772" s="394"/>
      <c r="K772" s="400"/>
      <c r="L772" s="421"/>
      <c r="M772" s="395" t="e">
        <f>SUM(M769:M771)</f>
        <v>#REF!</v>
      </c>
      <c r="N772" s="394"/>
      <c r="O772" s="396" t="e">
        <f>M772+H772</f>
        <v>#REF!</v>
      </c>
      <c r="P772" s="390"/>
    </row>
    <row r="773" spans="1:16" ht="13.5" hidden="1">
      <c r="A773" s="387">
        <v>42</v>
      </c>
      <c r="B773" s="371">
        <v>900.04</v>
      </c>
      <c r="C773" s="388" t="s">
        <v>574</v>
      </c>
      <c r="D773" s="389" t="s">
        <v>79</v>
      </c>
      <c r="E773" s="390" t="s">
        <v>67</v>
      </c>
      <c r="F773" s="391">
        <v>0</v>
      </c>
      <c r="G773" s="392">
        <v>0</v>
      </c>
      <c r="H773" s="393">
        <f>F773*G773</f>
        <v>0</v>
      </c>
      <c r="I773" s="394" t="s">
        <v>47</v>
      </c>
      <c r="J773" s="394" t="s">
        <v>175</v>
      </c>
      <c r="K773" s="414">
        <v>0.15</v>
      </c>
      <c r="L773" s="415">
        <f>Output_2!I270</f>
        <v>140.17600000000002</v>
      </c>
      <c r="M773" s="395">
        <f>K773*L773</f>
        <v>21.026400000000002</v>
      </c>
      <c r="N773" s="394"/>
      <c r="O773" s="396"/>
      <c r="P773" s="562" t="s">
        <v>45</v>
      </c>
    </row>
    <row r="774" spans="1:16" ht="13.5" hidden="1">
      <c r="A774" s="387"/>
      <c r="B774" s="371"/>
      <c r="C774" s="388"/>
      <c r="D774" s="389"/>
      <c r="E774" s="390" t="s">
        <v>8</v>
      </c>
      <c r="F774" s="391">
        <v>0</v>
      </c>
      <c r="G774" s="392">
        <v>0</v>
      </c>
      <c r="H774" s="393">
        <f>F774*G774</f>
        <v>0</v>
      </c>
      <c r="I774" s="394" t="s">
        <v>12</v>
      </c>
      <c r="J774" s="394" t="s">
        <v>49</v>
      </c>
      <c r="K774" s="416">
        <v>1.2500000000000001E-2</v>
      </c>
      <c r="L774" s="415">
        <f>('Bhume Rate 078-79'!H22+'Bhume Rate 078-79'!H23+'Bhume Rate 078-79'!H24)/3</f>
        <v>3046.6666666666665</v>
      </c>
      <c r="M774" s="395">
        <f>K774*L774</f>
        <v>38.083333333333336</v>
      </c>
      <c r="N774" s="394"/>
      <c r="O774" s="396"/>
      <c r="P774" s="562"/>
    </row>
    <row r="775" spans="1:16" ht="13.5" hidden="1">
      <c r="A775" s="387"/>
      <c r="B775" s="371"/>
      <c r="C775" s="388"/>
      <c r="D775" s="389"/>
      <c r="E775" s="390" t="s">
        <v>68</v>
      </c>
      <c r="F775" s="422">
        <v>4.6899999999999997E-3</v>
      </c>
      <c r="G775" s="392" t="e">
        <f>#REF!</f>
        <v>#REF!</v>
      </c>
      <c r="H775" s="393" t="e">
        <f>F775*G775</f>
        <v>#REF!</v>
      </c>
      <c r="I775" s="413" t="s">
        <v>7</v>
      </c>
      <c r="J775" s="413" t="s">
        <v>49</v>
      </c>
      <c r="K775" s="417">
        <v>1.2500000000000001E-2</v>
      </c>
      <c r="L775" s="415">
        <f>L758</f>
        <v>1540</v>
      </c>
      <c r="M775" s="418">
        <f>K775*L775</f>
        <v>19.25</v>
      </c>
      <c r="N775" s="419"/>
      <c r="O775" s="420"/>
      <c r="P775" s="562"/>
    </row>
    <row r="776" spans="1:16" ht="13.5" hidden="1">
      <c r="A776" s="387"/>
      <c r="B776" s="371"/>
      <c r="C776" s="388"/>
      <c r="D776" s="389"/>
      <c r="E776" s="390"/>
      <c r="F776" s="391"/>
      <c r="G776" s="392"/>
      <c r="H776" s="393" t="e">
        <f>SUM(H774:H775)</f>
        <v>#REF!</v>
      </c>
      <c r="I776" s="394"/>
      <c r="J776" s="394"/>
      <c r="K776" s="400"/>
      <c r="L776" s="421"/>
      <c r="M776" s="395">
        <f>SUM(M773:M775)</f>
        <v>78.359733333333338</v>
      </c>
      <c r="N776" s="394"/>
      <c r="O776" s="396" t="e">
        <f>M776+H776</f>
        <v>#REF!</v>
      </c>
      <c r="P776" s="390"/>
    </row>
    <row r="777" spans="1:16" ht="13.5" hidden="1">
      <c r="A777" s="387">
        <v>43</v>
      </c>
      <c r="B777" s="371">
        <v>900.01</v>
      </c>
      <c r="C777" s="388" t="s">
        <v>575</v>
      </c>
      <c r="D777" s="389" t="s">
        <v>79</v>
      </c>
      <c r="E777" s="390" t="s">
        <v>67</v>
      </c>
      <c r="F777" s="391">
        <v>0</v>
      </c>
      <c r="G777" s="392">
        <v>0</v>
      </c>
      <c r="H777" s="393">
        <f>F777*G777</f>
        <v>0</v>
      </c>
      <c r="I777" s="394" t="s">
        <v>47</v>
      </c>
      <c r="J777" s="394" t="s">
        <v>175</v>
      </c>
      <c r="K777" s="414">
        <v>0.15</v>
      </c>
      <c r="L777" s="415">
        <f>L773</f>
        <v>140.17600000000002</v>
      </c>
      <c r="M777" s="395">
        <f>K777*L777</f>
        <v>21.026400000000002</v>
      </c>
      <c r="N777" s="394"/>
      <c r="O777" s="396"/>
      <c r="P777" s="562" t="s">
        <v>45</v>
      </c>
    </row>
    <row r="778" spans="1:16" ht="13.5" hidden="1">
      <c r="A778" s="387"/>
      <c r="B778" s="371"/>
      <c r="C778" s="388"/>
      <c r="D778" s="389"/>
      <c r="E778" s="390" t="s">
        <v>8</v>
      </c>
      <c r="F778" s="391">
        <v>0</v>
      </c>
      <c r="G778" s="392">
        <v>0</v>
      </c>
      <c r="H778" s="393">
        <f>F778*G778</f>
        <v>0</v>
      </c>
      <c r="I778" s="394" t="s">
        <v>48</v>
      </c>
      <c r="J778" s="394" t="s">
        <v>49</v>
      </c>
      <c r="K778" s="416">
        <v>1.2500000000000001E-2</v>
      </c>
      <c r="L778" s="415">
        <f>L774</f>
        <v>3046.6666666666665</v>
      </c>
      <c r="M778" s="395">
        <f>K778*L778</f>
        <v>38.083333333333336</v>
      </c>
      <c r="N778" s="394"/>
      <c r="O778" s="396"/>
      <c r="P778" s="562"/>
    </row>
    <row r="779" spans="1:16" ht="13.5" hidden="1">
      <c r="A779" s="387"/>
      <c r="B779" s="371"/>
      <c r="C779" s="388"/>
      <c r="D779" s="389"/>
      <c r="E779" s="390" t="s">
        <v>68</v>
      </c>
      <c r="F779" s="422">
        <v>4.6899999999999997E-3</v>
      </c>
      <c r="G779" s="392" t="e">
        <f>#REF!</f>
        <v>#REF!</v>
      </c>
      <c r="H779" s="393" t="e">
        <f>F779*G779</f>
        <v>#REF!</v>
      </c>
      <c r="I779" s="413" t="s">
        <v>7</v>
      </c>
      <c r="J779" s="413" t="s">
        <v>49</v>
      </c>
      <c r="K779" s="417">
        <v>1.2500000000000001E-2</v>
      </c>
      <c r="L779" s="415">
        <f>L775</f>
        <v>1540</v>
      </c>
      <c r="M779" s="418">
        <f>K779*L779</f>
        <v>19.25</v>
      </c>
      <c r="N779" s="419"/>
      <c r="O779" s="420"/>
      <c r="P779" s="562"/>
    </row>
    <row r="780" spans="1:16" ht="13.5" hidden="1">
      <c r="A780" s="387"/>
      <c r="B780" s="371"/>
      <c r="C780" s="388"/>
      <c r="D780" s="389"/>
      <c r="E780" s="390"/>
      <c r="F780" s="391"/>
      <c r="G780" s="392"/>
      <c r="H780" s="393" t="e">
        <f>SUM(H778:H779)</f>
        <v>#REF!</v>
      </c>
      <c r="I780" s="394"/>
      <c r="J780" s="394"/>
      <c r="K780" s="400"/>
      <c r="L780" s="421"/>
      <c r="M780" s="395">
        <f>SUM(M777:M779)</f>
        <v>78.359733333333338</v>
      </c>
      <c r="N780" s="394"/>
      <c r="O780" s="396" t="e">
        <f>M780+H780</f>
        <v>#REF!</v>
      </c>
      <c r="P780" s="390"/>
    </row>
    <row r="781" spans="1:16" ht="27">
      <c r="A781" s="387">
        <v>44</v>
      </c>
      <c r="B781" s="389">
        <v>55.2</v>
      </c>
      <c r="C781" s="388" t="s">
        <v>1694</v>
      </c>
      <c r="D781" s="390" t="s">
        <v>1241</v>
      </c>
      <c r="E781" s="390" t="s">
        <v>112</v>
      </c>
      <c r="F781" s="423">
        <v>1.47</v>
      </c>
      <c r="G781" s="392">
        <f>O6</f>
        <v>640</v>
      </c>
      <c r="H781" s="393">
        <f>F781*G781</f>
        <v>940.8</v>
      </c>
      <c r="I781" s="412" t="s">
        <v>47</v>
      </c>
      <c r="J781" s="412" t="s">
        <v>175</v>
      </c>
      <c r="K781" s="400">
        <v>2.35</v>
      </c>
      <c r="L781" s="401">
        <v>80</v>
      </c>
      <c r="M781" s="395">
        <f>K781*L781</f>
        <v>188</v>
      </c>
      <c r="N781" s="412"/>
      <c r="O781" s="396"/>
      <c r="P781" s="412"/>
    </row>
    <row r="782" spans="1:16" ht="13.5">
      <c r="A782" s="387"/>
      <c r="B782" s="390"/>
      <c r="C782" s="390"/>
      <c r="D782" s="390"/>
      <c r="E782" s="390"/>
      <c r="F782" s="423"/>
      <c r="G782" s="392"/>
      <c r="H782" s="393"/>
      <c r="I782" s="412" t="s">
        <v>1695</v>
      </c>
      <c r="J782" s="412" t="s">
        <v>49</v>
      </c>
      <c r="K782" s="400">
        <v>2.8</v>
      </c>
      <c r="L782" s="401">
        <f>460*1.2</f>
        <v>552</v>
      </c>
      <c r="M782" s="395">
        <f>K782*L782</f>
        <v>1545.6</v>
      </c>
      <c r="N782" s="412"/>
      <c r="O782" s="396"/>
      <c r="P782" s="412"/>
    </row>
    <row r="783" spans="1:16" ht="13.5">
      <c r="A783" s="387"/>
      <c r="B783" s="390"/>
      <c r="C783" s="390"/>
      <c r="D783" s="390"/>
      <c r="E783" s="390"/>
      <c r="F783" s="423"/>
      <c r="G783" s="392"/>
      <c r="H783" s="393">
        <f>SUM(H781:H782)</f>
        <v>940.8</v>
      </c>
      <c r="I783" s="412"/>
      <c r="J783" s="412"/>
      <c r="K783" s="400"/>
      <c r="L783" s="401"/>
      <c r="M783" s="395">
        <f>SUM(M781:M782)</f>
        <v>1733.6</v>
      </c>
      <c r="N783" s="412"/>
      <c r="O783" s="396">
        <f>M783+H783</f>
        <v>2674.3999999999996</v>
      </c>
      <c r="P783" s="412">
        <f>O783/10</f>
        <v>267.43999999999994</v>
      </c>
    </row>
    <row r="784" spans="1:16" ht="13.5">
      <c r="A784" s="424">
        <v>45</v>
      </c>
      <c r="B784" s="425">
        <v>51</v>
      </c>
      <c r="C784" s="220" t="s">
        <v>1696</v>
      </c>
      <c r="D784" s="220" t="s">
        <v>79</v>
      </c>
      <c r="E784" s="220" t="s">
        <v>112</v>
      </c>
      <c r="F784" s="426">
        <v>1</v>
      </c>
      <c r="G784" s="427">
        <f>O6</f>
        <v>640</v>
      </c>
      <c r="H784" s="428">
        <f>F784*G784</f>
        <v>640</v>
      </c>
      <c r="I784" s="429"/>
      <c r="J784" s="429"/>
      <c r="K784" s="430"/>
      <c r="L784" s="431"/>
      <c r="M784" s="429"/>
      <c r="N784" s="432">
        <f>H784*3%</f>
        <v>19.2</v>
      </c>
      <c r="O784" s="433">
        <f>H784+N784</f>
        <v>659.2</v>
      </c>
      <c r="P784" s="429"/>
    </row>
    <row r="785" spans="1:16" ht="13.5">
      <c r="A785" s="361"/>
      <c r="B785" s="361"/>
      <c r="C785" s="361"/>
      <c r="D785" s="361"/>
      <c r="E785" s="361"/>
      <c r="F785" s="361"/>
      <c r="G785" s="361"/>
      <c r="H785" s="361"/>
      <c r="I785" s="362"/>
      <c r="J785" s="362"/>
      <c r="K785" s="362"/>
      <c r="L785" s="362"/>
      <c r="M785" s="362"/>
      <c r="N785" s="362"/>
      <c r="O785" s="362"/>
      <c r="P785" s="361"/>
    </row>
    <row r="786" spans="1:16" ht="13.5">
      <c r="A786" s="361"/>
      <c r="B786" s="361"/>
      <c r="C786" s="361"/>
      <c r="D786" s="361"/>
      <c r="E786" s="361"/>
      <c r="F786" s="361"/>
      <c r="G786" s="361"/>
      <c r="H786" s="361"/>
      <c r="I786" s="362"/>
      <c r="J786" s="362"/>
      <c r="K786" s="362"/>
      <c r="L786" s="362"/>
      <c r="M786" s="362"/>
      <c r="N786" s="362"/>
      <c r="O786" s="362"/>
      <c r="P786" s="361"/>
    </row>
    <row r="787" spans="1:16" ht="13.5">
      <c r="A787" s="361"/>
      <c r="B787" s="361"/>
      <c r="C787" s="361"/>
      <c r="D787" s="361"/>
      <c r="E787" s="361"/>
      <c r="F787" s="361"/>
      <c r="G787" s="361"/>
      <c r="H787" s="361"/>
      <c r="I787" s="362"/>
      <c r="J787" s="362"/>
      <c r="K787" s="362"/>
      <c r="L787" s="362"/>
      <c r="M787" s="362"/>
      <c r="N787" s="362"/>
      <c r="O787" s="362"/>
      <c r="P787" s="361"/>
    </row>
    <row r="788" spans="1:16" ht="13.5">
      <c r="A788" s="361"/>
      <c r="B788" s="361"/>
      <c r="C788" s="361"/>
      <c r="D788" s="361"/>
      <c r="E788" s="361"/>
      <c r="F788" s="361"/>
      <c r="G788" s="361"/>
      <c r="H788" s="361"/>
      <c r="I788" s="362"/>
      <c r="J788" s="362"/>
      <c r="K788" s="362"/>
      <c r="L788" s="362"/>
      <c r="M788" s="362"/>
      <c r="N788" s="362"/>
      <c r="O788" s="362"/>
      <c r="P788" s="361"/>
    </row>
    <row r="789" spans="1:16" ht="13.5">
      <c r="A789" s="361"/>
      <c r="B789" s="361"/>
      <c r="C789" s="361"/>
      <c r="D789" s="361"/>
      <c r="E789" s="361"/>
      <c r="F789" s="361"/>
      <c r="G789" s="361"/>
      <c r="H789" s="361"/>
      <c r="I789" s="362"/>
      <c r="J789" s="362"/>
      <c r="K789" s="362"/>
      <c r="L789" s="362"/>
      <c r="M789" s="362"/>
      <c r="N789" s="362"/>
      <c r="O789" s="362"/>
      <c r="P789" s="361"/>
    </row>
    <row r="790" spans="1:16" ht="13.5">
      <c r="A790" s="361"/>
      <c r="B790" s="361"/>
      <c r="C790" s="361"/>
      <c r="D790" s="361"/>
      <c r="E790" s="361"/>
      <c r="F790" s="361"/>
      <c r="G790" s="361"/>
      <c r="H790" s="361"/>
      <c r="I790" s="362"/>
      <c r="J790" s="362"/>
      <c r="K790" s="362"/>
      <c r="L790" s="362"/>
      <c r="M790" s="362"/>
      <c r="N790" s="362"/>
      <c r="O790" s="362"/>
      <c r="P790" s="361"/>
    </row>
    <row r="791" spans="1:16" ht="13.5">
      <c r="A791" s="361"/>
      <c r="B791" s="361"/>
      <c r="C791" s="361"/>
      <c r="D791" s="361"/>
      <c r="E791" s="361"/>
      <c r="F791" s="361"/>
      <c r="G791" s="361"/>
      <c r="H791" s="361"/>
      <c r="I791" s="362"/>
      <c r="J791" s="362"/>
      <c r="K791" s="362"/>
      <c r="L791" s="362"/>
      <c r="M791" s="362"/>
      <c r="N791" s="362"/>
      <c r="O791" s="362"/>
      <c r="P791" s="361"/>
    </row>
    <row r="792" spans="1:16" ht="13.5">
      <c r="A792" s="361"/>
      <c r="B792" s="361"/>
      <c r="C792" s="361"/>
      <c r="D792" s="361"/>
      <c r="E792" s="361"/>
      <c r="F792" s="361"/>
      <c r="G792" s="361"/>
      <c r="H792" s="361"/>
      <c r="I792" s="362"/>
      <c r="J792" s="362"/>
      <c r="K792" s="362"/>
      <c r="L792" s="362"/>
      <c r="M792" s="362"/>
      <c r="N792" s="362"/>
      <c r="O792" s="362"/>
      <c r="P792" s="361"/>
    </row>
    <row r="793" spans="1:16" ht="13.5">
      <c r="A793" s="361"/>
      <c r="B793" s="361"/>
      <c r="C793" s="361"/>
      <c r="D793" s="361"/>
      <c r="E793" s="361"/>
      <c r="F793" s="361"/>
      <c r="G793" s="361"/>
      <c r="H793" s="361"/>
      <c r="I793" s="362"/>
      <c r="J793" s="362"/>
      <c r="K793" s="362"/>
      <c r="L793" s="362"/>
      <c r="M793" s="362"/>
      <c r="N793" s="362"/>
      <c r="O793" s="362"/>
      <c r="P793" s="361"/>
    </row>
    <row r="794" spans="1:16" ht="13.5">
      <c r="A794" s="361"/>
      <c r="B794" s="361"/>
      <c r="C794" s="361"/>
      <c r="D794" s="361"/>
      <c r="E794" s="361"/>
      <c r="F794" s="361"/>
      <c r="G794" s="361"/>
      <c r="H794" s="361"/>
      <c r="I794" s="362"/>
      <c r="J794" s="362"/>
      <c r="K794" s="362"/>
      <c r="L794" s="362"/>
      <c r="M794" s="362"/>
      <c r="N794" s="362"/>
      <c r="O794" s="362"/>
      <c r="P794" s="361"/>
    </row>
    <row r="795" spans="1:16" ht="13.5">
      <c r="A795" s="361"/>
      <c r="B795" s="361"/>
      <c r="C795" s="361"/>
      <c r="D795" s="361"/>
      <c r="E795" s="361"/>
      <c r="F795" s="361"/>
      <c r="G795" s="361"/>
      <c r="H795" s="361"/>
      <c r="I795" s="362"/>
      <c r="J795" s="362"/>
      <c r="K795" s="362"/>
      <c r="L795" s="362"/>
      <c r="M795" s="362"/>
      <c r="N795" s="362"/>
      <c r="O795" s="362"/>
      <c r="P795" s="361"/>
    </row>
    <row r="796" spans="1:16" ht="13.5">
      <c r="A796" s="361"/>
      <c r="B796" s="361"/>
      <c r="C796" s="361"/>
      <c r="D796" s="361"/>
      <c r="E796" s="361"/>
      <c r="F796" s="361"/>
      <c r="G796" s="361"/>
      <c r="H796" s="361"/>
      <c r="I796" s="362"/>
      <c r="J796" s="362"/>
      <c r="K796" s="362"/>
      <c r="L796" s="362"/>
      <c r="M796" s="362"/>
      <c r="N796" s="362"/>
      <c r="O796" s="362"/>
      <c r="P796" s="361"/>
    </row>
    <row r="797" spans="1:16" ht="13.5">
      <c r="A797" s="361"/>
      <c r="B797" s="361"/>
      <c r="C797" s="361"/>
      <c r="D797" s="361"/>
      <c r="E797" s="361"/>
      <c r="F797" s="361"/>
      <c r="G797" s="361"/>
      <c r="H797" s="361"/>
      <c r="I797" s="362"/>
      <c r="J797" s="362"/>
      <c r="K797" s="362"/>
      <c r="L797" s="362"/>
      <c r="M797" s="362"/>
      <c r="N797" s="362"/>
      <c r="O797" s="362"/>
      <c r="P797" s="361"/>
    </row>
    <row r="798" spans="1:16" ht="13.5">
      <c r="A798" s="361"/>
      <c r="B798" s="361"/>
      <c r="C798" s="361"/>
      <c r="D798" s="361"/>
      <c r="E798" s="361"/>
      <c r="F798" s="361"/>
      <c r="G798" s="361"/>
      <c r="H798" s="361"/>
      <c r="I798" s="362"/>
      <c r="J798" s="362"/>
      <c r="K798" s="362"/>
      <c r="L798" s="362"/>
      <c r="M798" s="362"/>
      <c r="N798" s="362"/>
      <c r="O798" s="362"/>
      <c r="P798" s="361"/>
    </row>
    <row r="799" spans="1:16" ht="13.5">
      <c r="A799" s="361"/>
      <c r="B799" s="361"/>
      <c r="C799" s="361"/>
      <c r="D799" s="361"/>
      <c r="E799" s="361"/>
      <c r="F799" s="361"/>
      <c r="G799" s="361"/>
      <c r="H799" s="361"/>
      <c r="I799" s="362"/>
      <c r="J799" s="362"/>
      <c r="K799" s="362"/>
      <c r="L799" s="362"/>
      <c r="M799" s="362"/>
      <c r="N799" s="362"/>
      <c r="O799" s="362"/>
      <c r="P799" s="361"/>
    </row>
    <row r="800" spans="1:16" ht="13.5">
      <c r="A800" s="361"/>
      <c r="B800" s="361"/>
      <c r="C800" s="361"/>
      <c r="D800" s="361"/>
      <c r="E800" s="361"/>
      <c r="F800" s="361"/>
      <c r="G800" s="361"/>
      <c r="H800" s="361"/>
      <c r="I800" s="362"/>
      <c r="J800" s="362"/>
      <c r="K800" s="362"/>
      <c r="L800" s="362"/>
      <c r="M800" s="362"/>
      <c r="N800" s="362"/>
      <c r="O800" s="362"/>
      <c r="P800" s="361"/>
    </row>
    <row r="801" spans="1:16" ht="13.5">
      <c r="A801" s="361"/>
      <c r="B801" s="361"/>
      <c r="C801" s="361"/>
      <c r="D801" s="361"/>
      <c r="E801" s="361"/>
      <c r="F801" s="361"/>
      <c r="G801" s="361"/>
      <c r="H801" s="361"/>
      <c r="I801" s="362"/>
      <c r="J801" s="362"/>
      <c r="K801" s="362"/>
      <c r="L801" s="362"/>
      <c r="M801" s="362"/>
      <c r="N801" s="362"/>
      <c r="O801" s="362"/>
      <c r="P801" s="361"/>
    </row>
    <row r="802" spans="1:16" ht="13.5">
      <c r="A802" s="361"/>
      <c r="B802" s="361"/>
      <c r="C802" s="361"/>
      <c r="D802" s="361"/>
      <c r="E802" s="361"/>
      <c r="F802" s="361"/>
      <c r="G802" s="361"/>
      <c r="H802" s="361"/>
      <c r="I802" s="362"/>
      <c r="J802" s="362"/>
      <c r="K802" s="362"/>
      <c r="L802" s="362"/>
      <c r="M802" s="362"/>
      <c r="N802" s="362"/>
      <c r="O802" s="362"/>
      <c r="P802" s="361"/>
    </row>
    <row r="803" spans="1:16" ht="13.5">
      <c r="A803" s="361"/>
      <c r="B803" s="361"/>
      <c r="C803" s="361"/>
      <c r="D803" s="361"/>
      <c r="E803" s="361"/>
      <c r="F803" s="361"/>
      <c r="G803" s="361"/>
      <c r="H803" s="361"/>
      <c r="I803" s="362"/>
      <c r="J803" s="362"/>
      <c r="K803" s="362"/>
      <c r="L803" s="362"/>
      <c r="M803" s="362"/>
      <c r="N803" s="362"/>
      <c r="O803" s="362"/>
      <c r="P803" s="361"/>
    </row>
    <row r="804" spans="1:16" ht="13.5">
      <c r="A804" s="361"/>
      <c r="B804" s="361"/>
      <c r="C804" s="361"/>
      <c r="D804" s="361"/>
      <c r="E804" s="361"/>
      <c r="F804" s="361"/>
      <c r="G804" s="361"/>
      <c r="H804" s="361"/>
      <c r="I804" s="362"/>
      <c r="J804" s="362"/>
      <c r="K804" s="362"/>
      <c r="L804" s="362"/>
      <c r="M804" s="362"/>
      <c r="N804" s="362"/>
      <c r="O804" s="362"/>
      <c r="P804" s="361"/>
    </row>
    <row r="805" spans="1:16" ht="13.5">
      <c r="A805" s="361"/>
      <c r="B805" s="361"/>
      <c r="C805" s="361"/>
      <c r="D805" s="361"/>
      <c r="E805" s="361"/>
      <c r="F805" s="361"/>
      <c r="G805" s="361"/>
      <c r="H805" s="361"/>
      <c r="I805" s="362"/>
      <c r="J805" s="362"/>
      <c r="K805" s="362"/>
      <c r="L805" s="362"/>
      <c r="M805" s="362"/>
      <c r="N805" s="362"/>
      <c r="O805" s="362"/>
      <c r="P805" s="361"/>
    </row>
    <row r="806" spans="1:16" ht="13.5">
      <c r="A806" s="361"/>
      <c r="B806" s="361"/>
      <c r="C806" s="361"/>
      <c r="D806" s="361"/>
      <c r="E806" s="361"/>
      <c r="F806" s="361"/>
      <c r="G806" s="361"/>
      <c r="H806" s="361"/>
      <c r="I806" s="362"/>
      <c r="J806" s="362"/>
      <c r="K806" s="362"/>
      <c r="L806" s="362"/>
      <c r="M806" s="362"/>
      <c r="N806" s="362"/>
      <c r="O806" s="362"/>
      <c r="P806" s="361"/>
    </row>
    <row r="807" spans="1:16" ht="13.5">
      <c r="A807" s="361"/>
      <c r="B807" s="361"/>
      <c r="C807" s="361"/>
      <c r="D807" s="361"/>
      <c r="E807" s="361"/>
      <c r="F807" s="361"/>
      <c r="G807" s="361"/>
      <c r="H807" s="361"/>
      <c r="I807" s="362"/>
      <c r="J807" s="362"/>
      <c r="K807" s="362"/>
      <c r="L807" s="362"/>
      <c r="M807" s="362"/>
      <c r="N807" s="362"/>
      <c r="O807" s="362"/>
      <c r="P807" s="361"/>
    </row>
    <row r="808" spans="1:16" ht="13.5">
      <c r="A808" s="361"/>
      <c r="B808" s="361"/>
      <c r="C808" s="361"/>
      <c r="D808" s="361"/>
      <c r="E808" s="361"/>
      <c r="F808" s="361"/>
      <c r="G808" s="361"/>
      <c r="H808" s="361"/>
      <c r="I808" s="362"/>
      <c r="J808" s="362"/>
      <c r="K808" s="362"/>
      <c r="L808" s="362"/>
      <c r="M808" s="362"/>
      <c r="N808" s="362"/>
      <c r="O808" s="362"/>
      <c r="P808" s="361"/>
    </row>
    <row r="809" spans="1:16" ht="13.5">
      <c r="A809" s="361"/>
      <c r="B809" s="361"/>
      <c r="C809" s="361"/>
      <c r="D809" s="361"/>
      <c r="E809" s="361"/>
      <c r="F809" s="361"/>
      <c r="G809" s="361"/>
      <c r="H809" s="361"/>
      <c r="I809" s="362"/>
      <c r="J809" s="362"/>
      <c r="K809" s="362"/>
      <c r="L809" s="362"/>
      <c r="M809" s="362"/>
      <c r="N809" s="362"/>
      <c r="O809" s="362"/>
      <c r="P809" s="361"/>
    </row>
    <row r="810" spans="1:16" ht="13.5">
      <c r="A810" s="361"/>
      <c r="B810" s="361"/>
      <c r="C810" s="361"/>
      <c r="D810" s="361"/>
      <c r="E810" s="361"/>
      <c r="F810" s="361"/>
      <c r="G810" s="361"/>
      <c r="H810" s="361"/>
      <c r="I810" s="362"/>
      <c r="J810" s="362"/>
      <c r="K810" s="362"/>
      <c r="L810" s="362"/>
      <c r="M810" s="362"/>
      <c r="N810" s="362"/>
      <c r="O810" s="362"/>
      <c r="P810" s="361"/>
    </row>
    <row r="811" spans="1:16" ht="13.5">
      <c r="A811" s="361"/>
      <c r="B811" s="361"/>
      <c r="C811" s="361"/>
      <c r="D811" s="361"/>
      <c r="E811" s="361"/>
      <c r="F811" s="361"/>
      <c r="G811" s="361"/>
      <c r="H811" s="361"/>
      <c r="I811" s="362"/>
      <c r="J811" s="362"/>
      <c r="K811" s="362"/>
      <c r="L811" s="362"/>
      <c r="M811" s="362"/>
      <c r="N811" s="362"/>
      <c r="O811" s="362"/>
      <c r="P811" s="361"/>
    </row>
    <row r="812" spans="1:16" ht="13.5">
      <c r="A812" s="361"/>
      <c r="B812" s="361"/>
      <c r="C812" s="361"/>
      <c r="D812" s="361"/>
      <c r="E812" s="361"/>
      <c r="F812" s="361"/>
      <c r="G812" s="361"/>
      <c r="H812" s="361"/>
      <c r="I812" s="362"/>
      <c r="J812" s="362"/>
      <c r="K812" s="362"/>
      <c r="L812" s="362"/>
      <c r="M812" s="362"/>
      <c r="N812" s="362"/>
      <c r="O812" s="362"/>
      <c r="P812" s="361"/>
    </row>
    <row r="813" spans="1:16" ht="13.5">
      <c r="A813" s="361"/>
      <c r="B813" s="361"/>
      <c r="C813" s="361"/>
      <c r="D813" s="361"/>
      <c r="E813" s="361"/>
      <c r="F813" s="361"/>
      <c r="G813" s="361"/>
      <c r="H813" s="361"/>
      <c r="I813" s="362"/>
      <c r="J813" s="362"/>
      <c r="K813" s="362"/>
      <c r="L813" s="362"/>
      <c r="M813" s="362"/>
      <c r="N813" s="362"/>
      <c r="O813" s="362"/>
      <c r="P813" s="361"/>
    </row>
    <row r="814" spans="1:16" ht="13.5">
      <c r="A814" s="361"/>
      <c r="B814" s="361"/>
      <c r="C814" s="361"/>
      <c r="D814" s="361"/>
      <c r="E814" s="361"/>
      <c r="F814" s="361"/>
      <c r="G814" s="361"/>
      <c r="H814" s="361"/>
      <c r="I814" s="362"/>
      <c r="J814" s="362"/>
      <c r="K814" s="362"/>
      <c r="L814" s="362"/>
      <c r="M814" s="362"/>
      <c r="N814" s="362"/>
      <c r="O814" s="362"/>
      <c r="P814" s="361"/>
    </row>
    <row r="815" spans="1:16" ht="13.5">
      <c r="A815" s="361"/>
      <c r="B815" s="361"/>
      <c r="C815" s="361"/>
      <c r="D815" s="361"/>
      <c r="E815" s="361"/>
      <c r="F815" s="361"/>
      <c r="G815" s="361"/>
      <c r="H815" s="361"/>
      <c r="I815" s="362"/>
      <c r="J815" s="362"/>
      <c r="K815" s="362"/>
      <c r="L815" s="362"/>
      <c r="M815" s="362"/>
      <c r="N815" s="362"/>
      <c r="O815" s="362"/>
      <c r="P815" s="361"/>
    </row>
    <row r="816" spans="1:16" ht="13.5">
      <c r="A816" s="361"/>
      <c r="B816" s="361"/>
      <c r="C816" s="361"/>
      <c r="D816" s="361"/>
      <c r="E816" s="361"/>
      <c r="F816" s="361"/>
      <c r="G816" s="361"/>
      <c r="H816" s="361"/>
      <c r="I816" s="362"/>
      <c r="J816" s="362"/>
      <c r="K816" s="362"/>
      <c r="L816" s="362"/>
      <c r="M816" s="362"/>
      <c r="N816" s="362"/>
      <c r="O816" s="362"/>
      <c r="P816" s="361"/>
    </row>
    <row r="817" spans="1:16" ht="13.5">
      <c r="A817" s="361"/>
      <c r="B817" s="361"/>
      <c r="C817" s="361"/>
      <c r="D817" s="361"/>
      <c r="E817" s="361"/>
      <c r="F817" s="361"/>
      <c r="G817" s="361"/>
      <c r="H817" s="361"/>
      <c r="I817" s="362"/>
      <c r="J817" s="362"/>
      <c r="K817" s="362"/>
      <c r="L817" s="362"/>
      <c r="M817" s="362"/>
      <c r="N817" s="362"/>
      <c r="O817" s="362"/>
      <c r="P817" s="361"/>
    </row>
    <row r="818" spans="1:16" ht="13.5">
      <c r="A818" s="361"/>
      <c r="B818" s="361"/>
      <c r="C818" s="361"/>
      <c r="D818" s="361"/>
      <c r="E818" s="361"/>
      <c r="F818" s="361"/>
      <c r="G818" s="361"/>
      <c r="H818" s="361"/>
      <c r="I818" s="362"/>
      <c r="J818" s="362"/>
      <c r="K818" s="362"/>
      <c r="L818" s="362"/>
      <c r="M818" s="362"/>
      <c r="N818" s="362"/>
      <c r="O818" s="362"/>
      <c r="P818" s="361"/>
    </row>
    <row r="819" spans="1:16" ht="13.5">
      <c r="A819" s="361"/>
      <c r="B819" s="361"/>
      <c r="C819" s="361"/>
      <c r="D819" s="361"/>
      <c r="E819" s="361"/>
      <c r="F819" s="361"/>
      <c r="G819" s="361"/>
      <c r="H819" s="361"/>
      <c r="I819" s="362"/>
      <c r="J819" s="362"/>
      <c r="K819" s="362"/>
      <c r="L819" s="362"/>
      <c r="M819" s="362"/>
      <c r="N819" s="362"/>
      <c r="O819" s="362"/>
      <c r="P819" s="361"/>
    </row>
    <row r="820" spans="1:16" ht="13.5">
      <c r="A820" s="361"/>
      <c r="B820" s="361"/>
      <c r="C820" s="361"/>
      <c r="D820" s="361"/>
      <c r="E820" s="361"/>
      <c r="F820" s="361"/>
      <c r="G820" s="361"/>
      <c r="H820" s="361"/>
      <c r="I820" s="362"/>
      <c r="J820" s="362"/>
      <c r="K820" s="362"/>
      <c r="L820" s="362"/>
      <c r="M820" s="362"/>
      <c r="N820" s="362"/>
      <c r="O820" s="362"/>
      <c r="P820" s="361"/>
    </row>
    <row r="821" spans="1:16" ht="13.5">
      <c r="A821" s="361"/>
      <c r="B821" s="361"/>
      <c r="C821" s="361"/>
      <c r="D821" s="361"/>
      <c r="E821" s="361"/>
      <c r="F821" s="361"/>
      <c r="G821" s="361"/>
      <c r="H821" s="361"/>
      <c r="I821" s="362"/>
      <c r="J821" s="362"/>
      <c r="K821" s="362"/>
      <c r="L821" s="362"/>
      <c r="M821" s="362"/>
      <c r="N821" s="362"/>
      <c r="O821" s="362"/>
      <c r="P821" s="361"/>
    </row>
    <row r="822" spans="1:16" ht="13.5">
      <c r="A822" s="361"/>
      <c r="B822" s="361"/>
      <c r="C822" s="361"/>
      <c r="D822" s="361"/>
      <c r="E822" s="361"/>
      <c r="F822" s="361"/>
      <c r="G822" s="361"/>
      <c r="H822" s="361"/>
      <c r="I822" s="362"/>
      <c r="J822" s="362"/>
      <c r="K822" s="362"/>
      <c r="L822" s="362"/>
      <c r="M822" s="362"/>
      <c r="N822" s="362"/>
      <c r="O822" s="362"/>
      <c r="P822" s="361"/>
    </row>
    <row r="823" spans="1:16" ht="13.5">
      <c r="A823" s="361"/>
      <c r="B823" s="361"/>
      <c r="C823" s="361"/>
      <c r="D823" s="361"/>
      <c r="E823" s="361"/>
      <c r="F823" s="361"/>
      <c r="G823" s="361"/>
      <c r="H823" s="361"/>
      <c r="I823" s="362"/>
      <c r="J823" s="362"/>
      <c r="K823" s="362"/>
      <c r="L823" s="362"/>
      <c r="M823" s="362"/>
      <c r="N823" s="362"/>
      <c r="O823" s="362"/>
      <c r="P823" s="361"/>
    </row>
    <row r="824" spans="1:16" ht="13.5">
      <c r="A824" s="361"/>
      <c r="B824" s="361"/>
      <c r="C824" s="361"/>
      <c r="D824" s="361"/>
      <c r="E824" s="361"/>
      <c r="F824" s="361"/>
      <c r="G824" s="361"/>
      <c r="H824" s="361"/>
      <c r="I824" s="362"/>
      <c r="J824" s="362"/>
      <c r="K824" s="362"/>
      <c r="L824" s="362"/>
      <c r="M824" s="362"/>
      <c r="N824" s="362"/>
      <c r="O824" s="362"/>
      <c r="P824" s="361"/>
    </row>
    <row r="825" spans="1:16" ht="13.5">
      <c r="A825" s="361"/>
      <c r="B825" s="361"/>
      <c r="C825" s="361"/>
      <c r="D825" s="361"/>
      <c r="E825" s="361"/>
      <c r="F825" s="361"/>
      <c r="G825" s="361"/>
      <c r="H825" s="361"/>
      <c r="I825" s="361"/>
      <c r="J825" s="361"/>
      <c r="K825" s="361"/>
      <c r="L825" s="361"/>
      <c r="M825" s="361"/>
      <c r="N825" s="361"/>
      <c r="O825" s="361"/>
      <c r="P825" s="361"/>
    </row>
    <row r="826" spans="1:16" ht="13.5">
      <c r="A826" s="361"/>
      <c r="B826" s="361"/>
      <c r="C826" s="361"/>
      <c r="D826" s="361"/>
      <c r="E826" s="361"/>
      <c r="F826" s="361"/>
      <c r="G826" s="361"/>
      <c r="H826" s="361"/>
      <c r="I826" s="361"/>
      <c r="J826" s="361"/>
      <c r="K826" s="361"/>
      <c r="L826" s="361"/>
      <c r="M826" s="361"/>
      <c r="N826" s="361"/>
      <c r="O826" s="361"/>
      <c r="P826" s="361"/>
    </row>
    <row r="827" spans="1:16" ht="13.5">
      <c r="A827" s="361"/>
      <c r="B827" s="361"/>
      <c r="C827" s="361"/>
      <c r="D827" s="361"/>
      <c r="E827" s="361"/>
      <c r="F827" s="361"/>
      <c r="G827" s="361"/>
      <c r="H827" s="361"/>
      <c r="I827" s="361"/>
      <c r="J827" s="361"/>
      <c r="K827" s="361"/>
      <c r="L827" s="361"/>
      <c r="M827" s="361"/>
      <c r="N827" s="361"/>
      <c r="O827" s="361"/>
      <c r="P827" s="361"/>
    </row>
    <row r="828" spans="1:16" ht="13.5">
      <c r="A828" s="361"/>
      <c r="B828" s="361"/>
      <c r="C828" s="361"/>
      <c r="D828" s="361"/>
      <c r="E828" s="361"/>
      <c r="F828" s="361"/>
      <c r="G828" s="361"/>
      <c r="H828" s="361"/>
      <c r="I828" s="361"/>
      <c r="J828" s="361"/>
      <c r="K828" s="361"/>
      <c r="L828" s="361"/>
      <c r="M828" s="361"/>
      <c r="N828" s="361"/>
      <c r="O828" s="361"/>
      <c r="P828" s="361"/>
    </row>
    <row r="829" spans="1:16" ht="13.5">
      <c r="A829" s="361"/>
      <c r="B829" s="361"/>
      <c r="C829" s="361"/>
      <c r="D829" s="361"/>
      <c r="E829" s="361"/>
      <c r="F829" s="361"/>
      <c r="G829" s="361"/>
      <c r="H829" s="361"/>
      <c r="I829" s="361"/>
      <c r="J829" s="361"/>
      <c r="K829" s="361"/>
      <c r="L829" s="361"/>
      <c r="M829" s="361"/>
      <c r="N829" s="361"/>
      <c r="O829" s="361"/>
      <c r="P829" s="361"/>
    </row>
    <row r="830" spans="1:16" ht="13.5">
      <c r="A830" s="361"/>
      <c r="B830" s="361"/>
      <c r="C830" s="361"/>
      <c r="D830" s="361"/>
      <c r="E830" s="361"/>
      <c r="F830" s="361"/>
      <c r="G830" s="361"/>
      <c r="H830" s="361"/>
      <c r="I830" s="361"/>
      <c r="J830" s="361"/>
      <c r="K830" s="361"/>
      <c r="L830" s="361"/>
      <c r="M830" s="361"/>
      <c r="N830" s="361"/>
      <c r="O830" s="361"/>
      <c r="P830" s="361"/>
    </row>
    <row r="831" spans="1:16" ht="13.5">
      <c r="A831" s="361"/>
      <c r="B831" s="361"/>
      <c r="C831" s="361"/>
      <c r="D831" s="361"/>
      <c r="E831" s="361"/>
      <c r="F831" s="361"/>
      <c r="G831" s="361"/>
      <c r="H831" s="361"/>
      <c r="I831" s="361"/>
      <c r="J831" s="361"/>
      <c r="K831" s="361"/>
      <c r="L831" s="361"/>
      <c r="M831" s="361"/>
      <c r="N831" s="361"/>
      <c r="O831" s="361"/>
      <c r="P831" s="361"/>
    </row>
    <row r="832" spans="1:16" ht="13.5">
      <c r="A832" s="361"/>
      <c r="B832" s="361"/>
      <c r="C832" s="361"/>
      <c r="D832" s="361"/>
      <c r="E832" s="361"/>
      <c r="F832" s="361"/>
      <c r="G832" s="361"/>
      <c r="H832" s="361"/>
      <c r="I832" s="361"/>
      <c r="J832" s="361"/>
      <c r="K832" s="361"/>
      <c r="L832" s="361"/>
      <c r="M832" s="361"/>
      <c r="N832" s="361"/>
      <c r="O832" s="361"/>
      <c r="P832" s="361"/>
    </row>
    <row r="833" spans="1:16" ht="13.5">
      <c r="A833" s="361"/>
      <c r="B833" s="361"/>
      <c r="C833" s="361"/>
      <c r="D833" s="361"/>
      <c r="E833" s="361"/>
      <c r="F833" s="361"/>
      <c r="G833" s="361"/>
      <c r="H833" s="361"/>
      <c r="I833" s="361"/>
      <c r="J833" s="361"/>
      <c r="K833" s="361"/>
      <c r="L833" s="361"/>
      <c r="M833" s="361"/>
      <c r="N833" s="361"/>
      <c r="O833" s="361"/>
      <c r="P833" s="361"/>
    </row>
    <row r="834" spans="1:16" ht="13.5">
      <c r="A834" s="361"/>
      <c r="B834" s="361"/>
      <c r="C834" s="361"/>
      <c r="D834" s="361"/>
      <c r="E834" s="361"/>
      <c r="F834" s="361"/>
      <c r="G834" s="361"/>
      <c r="H834" s="361"/>
      <c r="I834" s="361"/>
      <c r="J834" s="361"/>
      <c r="K834" s="361"/>
      <c r="L834" s="361"/>
      <c r="M834" s="361"/>
      <c r="N834" s="361"/>
      <c r="O834" s="361"/>
      <c r="P834" s="361"/>
    </row>
    <row r="835" spans="1:16" ht="13.5">
      <c r="A835" s="361"/>
      <c r="B835" s="361"/>
      <c r="C835" s="361"/>
      <c r="D835" s="361"/>
      <c r="E835" s="361"/>
      <c r="F835" s="361"/>
      <c r="G835" s="361"/>
      <c r="H835" s="361"/>
      <c r="I835" s="361"/>
      <c r="J835" s="361"/>
      <c r="K835" s="361"/>
      <c r="L835" s="361"/>
      <c r="M835" s="361"/>
      <c r="N835" s="361"/>
      <c r="O835" s="361"/>
      <c r="P835" s="361"/>
    </row>
    <row r="836" spans="1:16" ht="13.5">
      <c r="A836" s="361"/>
      <c r="B836" s="361"/>
      <c r="C836" s="361"/>
      <c r="D836" s="361"/>
      <c r="E836" s="361"/>
      <c r="F836" s="361"/>
      <c r="G836" s="361"/>
      <c r="H836" s="361"/>
      <c r="I836" s="361"/>
      <c r="J836" s="361"/>
      <c r="K836" s="361"/>
      <c r="L836" s="361"/>
      <c r="M836" s="361"/>
      <c r="N836" s="361"/>
      <c r="O836" s="361"/>
      <c r="P836" s="361"/>
    </row>
    <row r="837" spans="1:16" ht="13.5">
      <c r="A837" s="361"/>
      <c r="B837" s="361"/>
      <c r="C837" s="361"/>
      <c r="D837" s="361"/>
      <c r="E837" s="361"/>
      <c r="F837" s="361"/>
      <c r="G837" s="361"/>
      <c r="H837" s="361"/>
      <c r="I837" s="361"/>
      <c r="J837" s="361"/>
      <c r="K837" s="361"/>
      <c r="L837" s="361"/>
      <c r="M837" s="361"/>
      <c r="N837" s="361"/>
      <c r="O837" s="361"/>
      <c r="P837" s="361"/>
    </row>
    <row r="838" spans="1:16" ht="13.5">
      <c r="A838" s="361"/>
      <c r="B838" s="361"/>
      <c r="C838" s="361"/>
      <c r="D838" s="361"/>
      <c r="E838" s="361"/>
      <c r="F838" s="361"/>
      <c r="G838" s="361"/>
      <c r="H838" s="361"/>
      <c r="I838" s="361"/>
      <c r="J838" s="361"/>
      <c r="K838" s="361"/>
      <c r="L838" s="361"/>
      <c r="M838" s="361"/>
      <c r="N838" s="361"/>
      <c r="O838" s="361"/>
      <c r="P838" s="361"/>
    </row>
    <row r="839" spans="1:16" ht="13.5">
      <c r="A839" s="361"/>
      <c r="B839" s="361"/>
      <c r="C839" s="361"/>
      <c r="D839" s="361"/>
      <c r="E839" s="361"/>
      <c r="F839" s="361"/>
      <c r="G839" s="361"/>
      <c r="H839" s="361"/>
      <c r="I839" s="361"/>
      <c r="J839" s="361"/>
      <c r="K839" s="361"/>
      <c r="L839" s="361"/>
      <c r="M839" s="361"/>
      <c r="N839" s="361"/>
      <c r="O839" s="361"/>
      <c r="P839" s="361"/>
    </row>
    <row r="840" spans="1:16" ht="13.5">
      <c r="A840" s="361"/>
      <c r="B840" s="361"/>
      <c r="C840" s="361"/>
      <c r="D840" s="361"/>
      <c r="E840" s="361"/>
      <c r="F840" s="361"/>
      <c r="G840" s="361"/>
      <c r="H840" s="361"/>
      <c r="I840" s="361"/>
      <c r="J840" s="361"/>
      <c r="K840" s="361"/>
      <c r="L840" s="361"/>
      <c r="M840" s="361"/>
      <c r="N840" s="361"/>
      <c r="O840" s="361"/>
      <c r="P840" s="361"/>
    </row>
    <row r="841" spans="1:16" ht="13.5">
      <c r="A841" s="361"/>
      <c r="B841" s="361"/>
      <c r="C841" s="361"/>
      <c r="D841" s="361"/>
      <c r="E841" s="361"/>
      <c r="F841" s="361"/>
      <c r="G841" s="361"/>
      <c r="H841" s="361"/>
      <c r="I841" s="361"/>
      <c r="J841" s="361"/>
      <c r="K841" s="361"/>
      <c r="L841" s="361"/>
      <c r="M841" s="361"/>
      <c r="N841" s="361"/>
      <c r="O841" s="361"/>
      <c r="P841" s="361"/>
    </row>
    <row r="842" spans="1:16" ht="13.5">
      <c r="A842" s="361"/>
      <c r="B842" s="361"/>
      <c r="C842" s="361"/>
      <c r="D842" s="361"/>
      <c r="E842" s="361"/>
      <c r="F842" s="361"/>
      <c r="G842" s="361"/>
      <c r="H842" s="361"/>
      <c r="I842" s="361"/>
      <c r="J842" s="361"/>
      <c r="K842" s="361"/>
      <c r="L842" s="361"/>
      <c r="M842" s="361"/>
      <c r="N842" s="361"/>
      <c r="O842" s="361"/>
      <c r="P842" s="361"/>
    </row>
    <row r="843" spans="1:16" ht="13.5">
      <c r="A843" s="361"/>
      <c r="B843" s="361"/>
      <c r="C843" s="361"/>
      <c r="D843" s="361"/>
      <c r="E843" s="361"/>
      <c r="F843" s="361"/>
      <c r="G843" s="361"/>
      <c r="H843" s="361"/>
      <c r="I843" s="361"/>
      <c r="J843" s="361"/>
      <c r="K843" s="361"/>
      <c r="L843" s="361"/>
      <c r="M843" s="361"/>
      <c r="N843" s="361"/>
      <c r="O843" s="361"/>
      <c r="P843" s="361"/>
    </row>
    <row r="844" spans="1:16" ht="13.5">
      <c r="A844" s="361"/>
      <c r="B844" s="361"/>
      <c r="C844" s="361"/>
      <c r="D844" s="361"/>
      <c r="E844" s="361"/>
      <c r="F844" s="361"/>
      <c r="G844" s="361"/>
      <c r="H844" s="361"/>
      <c r="I844" s="361"/>
      <c r="J844" s="361"/>
      <c r="K844" s="361"/>
      <c r="L844" s="361"/>
      <c r="M844" s="361"/>
      <c r="N844" s="361"/>
      <c r="O844" s="361"/>
      <c r="P844" s="361"/>
    </row>
    <row r="845" spans="1:16" ht="13.5">
      <c r="A845" s="361"/>
      <c r="B845" s="361"/>
      <c r="C845" s="361"/>
      <c r="D845" s="361"/>
      <c r="E845" s="361"/>
      <c r="F845" s="361"/>
      <c r="G845" s="361"/>
      <c r="H845" s="361"/>
      <c r="I845" s="361"/>
      <c r="J845" s="361"/>
      <c r="K845" s="361"/>
      <c r="L845" s="361"/>
      <c r="M845" s="361"/>
      <c r="N845" s="361"/>
      <c r="O845" s="361"/>
      <c r="P845" s="361"/>
    </row>
    <row r="846" spans="1:16" ht="13.5">
      <c r="A846" s="361"/>
      <c r="B846" s="361"/>
      <c r="C846" s="361"/>
      <c r="D846" s="361"/>
      <c r="E846" s="361"/>
      <c r="F846" s="361"/>
      <c r="G846" s="361"/>
      <c r="H846" s="361"/>
      <c r="I846" s="361"/>
      <c r="J846" s="361"/>
      <c r="K846" s="361"/>
      <c r="L846" s="361"/>
      <c r="M846" s="361"/>
      <c r="N846" s="361"/>
      <c r="O846" s="361"/>
      <c r="P846" s="361"/>
    </row>
    <row r="847" spans="1:16" ht="13.5">
      <c r="A847" s="361"/>
      <c r="B847" s="361"/>
      <c r="C847" s="361"/>
      <c r="D847" s="361"/>
      <c r="E847" s="361"/>
      <c r="F847" s="361"/>
      <c r="G847" s="361"/>
      <c r="H847" s="361"/>
      <c r="I847" s="361"/>
      <c r="J847" s="361"/>
      <c r="K847" s="361"/>
      <c r="L847" s="361"/>
      <c r="M847" s="361"/>
      <c r="N847" s="361"/>
      <c r="O847" s="361"/>
      <c r="P847" s="361"/>
    </row>
    <row r="848" spans="1:16" ht="13.5">
      <c r="A848" s="361"/>
      <c r="B848" s="361"/>
      <c r="C848" s="361"/>
      <c r="D848" s="361"/>
      <c r="E848" s="361"/>
      <c r="F848" s="361"/>
      <c r="G848" s="361"/>
      <c r="H848" s="361"/>
      <c r="I848" s="361"/>
      <c r="J848" s="361"/>
      <c r="K848" s="361"/>
      <c r="L848" s="361"/>
      <c r="M848" s="361"/>
      <c r="N848" s="361"/>
      <c r="O848" s="361"/>
      <c r="P848" s="361"/>
    </row>
    <row r="849" spans="1:16" ht="13.5">
      <c r="A849" s="361"/>
      <c r="B849" s="361"/>
      <c r="C849" s="361"/>
      <c r="D849" s="361"/>
      <c r="E849" s="361"/>
      <c r="F849" s="361"/>
      <c r="G849" s="361"/>
      <c r="H849" s="361"/>
      <c r="I849" s="361"/>
      <c r="J849" s="361"/>
      <c r="K849" s="361"/>
      <c r="L849" s="361"/>
      <c r="M849" s="361"/>
      <c r="N849" s="361"/>
      <c r="O849" s="361"/>
      <c r="P849" s="361"/>
    </row>
    <row r="850" spans="1:16" ht="13.5">
      <c r="A850" s="361"/>
      <c r="B850" s="361"/>
      <c r="C850" s="361"/>
      <c r="D850" s="361"/>
      <c r="E850" s="361"/>
      <c r="F850" s="361"/>
      <c r="G850" s="361"/>
      <c r="H850" s="361"/>
      <c r="I850" s="361"/>
      <c r="J850" s="361"/>
      <c r="K850" s="361"/>
      <c r="L850" s="361"/>
      <c r="M850" s="361"/>
      <c r="N850" s="361"/>
      <c r="O850" s="361"/>
      <c r="P850" s="361"/>
    </row>
    <row r="851" spans="1:16" ht="13.5">
      <c r="A851" s="361"/>
      <c r="B851" s="361"/>
      <c r="C851" s="361"/>
      <c r="D851" s="361"/>
      <c r="E851" s="361"/>
      <c r="F851" s="361"/>
      <c r="G851" s="361"/>
      <c r="H851" s="361"/>
      <c r="I851" s="361"/>
      <c r="J851" s="361"/>
      <c r="K851" s="361"/>
      <c r="L851" s="361"/>
      <c r="M851" s="361"/>
      <c r="N851" s="361"/>
      <c r="O851" s="361"/>
      <c r="P851" s="361"/>
    </row>
    <row r="852" spans="1:16" ht="13.5">
      <c r="A852" s="361"/>
      <c r="B852" s="361"/>
      <c r="C852" s="361"/>
      <c r="D852" s="361"/>
      <c r="E852" s="361"/>
      <c r="F852" s="361"/>
      <c r="G852" s="361"/>
      <c r="H852" s="361"/>
      <c r="I852" s="361"/>
      <c r="J852" s="361"/>
      <c r="K852" s="361"/>
      <c r="L852" s="361"/>
      <c r="M852" s="361"/>
      <c r="N852" s="361"/>
      <c r="O852" s="361"/>
      <c r="P852" s="361"/>
    </row>
    <row r="853" spans="1:16" ht="13.5">
      <c r="A853" s="361"/>
      <c r="B853" s="361"/>
      <c r="C853" s="361"/>
      <c r="D853" s="361"/>
      <c r="E853" s="361"/>
      <c r="F853" s="361"/>
      <c r="G853" s="361"/>
      <c r="H853" s="361"/>
      <c r="I853" s="361"/>
      <c r="J853" s="361"/>
      <c r="K853" s="361"/>
      <c r="L853" s="361"/>
      <c r="M853" s="361"/>
      <c r="N853" s="361"/>
      <c r="O853" s="361"/>
      <c r="P853" s="361"/>
    </row>
    <row r="854" spans="1:16" ht="13.5">
      <c r="A854" s="361"/>
      <c r="B854" s="361"/>
      <c r="C854" s="361"/>
      <c r="D854" s="361"/>
      <c r="E854" s="361"/>
      <c r="F854" s="361"/>
      <c r="G854" s="361"/>
      <c r="H854" s="361"/>
      <c r="I854" s="361"/>
      <c r="J854" s="361"/>
      <c r="K854" s="361"/>
      <c r="L854" s="361"/>
      <c r="M854" s="361"/>
      <c r="N854" s="361"/>
      <c r="O854" s="361"/>
      <c r="P854" s="361"/>
    </row>
    <row r="855" spans="1:16" ht="13.5">
      <c r="A855" s="361"/>
      <c r="B855" s="361"/>
      <c r="C855" s="361"/>
      <c r="D855" s="361"/>
      <c r="E855" s="361"/>
      <c r="F855" s="361"/>
      <c r="G855" s="361"/>
      <c r="H855" s="361"/>
      <c r="I855" s="361"/>
      <c r="J855" s="361"/>
      <c r="K855" s="361"/>
      <c r="L855" s="361"/>
      <c r="M855" s="361"/>
      <c r="N855" s="361"/>
      <c r="O855" s="361"/>
      <c r="P855" s="361"/>
    </row>
    <row r="856" spans="1:16" ht="13.5">
      <c r="A856" s="361"/>
      <c r="B856" s="361"/>
      <c r="C856" s="361"/>
      <c r="D856" s="361"/>
      <c r="E856" s="361"/>
      <c r="F856" s="361"/>
      <c r="G856" s="361"/>
      <c r="H856" s="361"/>
      <c r="I856" s="361"/>
      <c r="J856" s="361"/>
      <c r="K856" s="361"/>
      <c r="L856" s="361"/>
      <c r="M856" s="361"/>
      <c r="N856" s="361"/>
      <c r="O856" s="361"/>
      <c r="P856" s="361"/>
    </row>
    <row r="857" spans="1:16" ht="13.5">
      <c r="A857" s="361"/>
      <c r="B857" s="361"/>
      <c r="C857" s="361"/>
      <c r="D857" s="361"/>
      <c r="E857" s="361"/>
      <c r="F857" s="361"/>
      <c r="G857" s="361"/>
      <c r="H857" s="361"/>
      <c r="I857" s="361"/>
      <c r="J857" s="361"/>
      <c r="K857" s="361"/>
      <c r="L857" s="361"/>
      <c r="M857" s="361"/>
      <c r="N857" s="361"/>
      <c r="O857" s="361"/>
      <c r="P857" s="361"/>
    </row>
    <row r="858" spans="1:16" ht="13.5">
      <c r="A858" s="361"/>
      <c r="B858" s="361"/>
      <c r="C858" s="361"/>
      <c r="D858" s="361"/>
      <c r="E858" s="361"/>
      <c r="F858" s="361"/>
      <c r="G858" s="361"/>
      <c r="H858" s="361"/>
      <c r="I858" s="361"/>
      <c r="J858" s="361"/>
      <c r="K858" s="361"/>
      <c r="L858" s="361"/>
      <c r="M858" s="361"/>
      <c r="N858" s="361"/>
      <c r="O858" s="361"/>
      <c r="P858" s="361"/>
    </row>
    <row r="859" spans="1:16" ht="13.5">
      <c r="A859" s="361"/>
      <c r="B859" s="361"/>
      <c r="C859" s="361"/>
      <c r="D859" s="361"/>
      <c r="E859" s="361"/>
      <c r="F859" s="361"/>
      <c r="G859" s="361"/>
      <c r="H859" s="361"/>
      <c r="I859" s="361"/>
      <c r="J859" s="361"/>
      <c r="K859" s="361"/>
      <c r="L859" s="361"/>
      <c r="M859" s="361"/>
      <c r="N859" s="361"/>
      <c r="O859" s="361"/>
      <c r="P859" s="361"/>
    </row>
    <row r="860" spans="1:16" ht="13.5">
      <c r="A860" s="361"/>
      <c r="B860" s="361"/>
      <c r="C860" s="361"/>
      <c r="D860" s="361"/>
      <c r="E860" s="361"/>
      <c r="F860" s="361"/>
      <c r="G860" s="361"/>
      <c r="H860" s="361"/>
      <c r="I860" s="361"/>
      <c r="J860" s="361"/>
      <c r="K860" s="361"/>
      <c r="L860" s="361"/>
      <c r="M860" s="361"/>
      <c r="N860" s="361"/>
      <c r="O860" s="361"/>
      <c r="P860" s="361"/>
    </row>
    <row r="861" spans="1:16" ht="13.5">
      <c r="A861" s="361"/>
      <c r="B861" s="361"/>
      <c r="C861" s="361"/>
      <c r="D861" s="361"/>
      <c r="E861" s="361"/>
      <c r="F861" s="361"/>
      <c r="G861" s="361"/>
      <c r="H861" s="361"/>
      <c r="I861" s="361"/>
      <c r="J861" s="361"/>
      <c r="K861" s="361"/>
      <c r="L861" s="361"/>
      <c r="M861" s="361"/>
      <c r="N861" s="361"/>
      <c r="O861" s="361"/>
      <c r="P861" s="361"/>
    </row>
    <row r="862" spans="1:16" ht="13.5">
      <c r="A862" s="361"/>
      <c r="B862" s="361"/>
      <c r="C862" s="361"/>
      <c r="D862" s="361"/>
      <c r="E862" s="361"/>
      <c r="F862" s="361"/>
      <c r="G862" s="361"/>
      <c r="H862" s="361"/>
      <c r="I862" s="361"/>
      <c r="J862" s="361"/>
      <c r="K862" s="361"/>
      <c r="L862" s="361"/>
      <c r="M862" s="361"/>
      <c r="N862" s="361"/>
      <c r="O862" s="361"/>
      <c r="P862" s="361"/>
    </row>
    <row r="863" spans="1:16" ht="13.5">
      <c r="A863" s="361"/>
      <c r="B863" s="361"/>
      <c r="C863" s="361"/>
      <c r="D863" s="361"/>
      <c r="E863" s="361"/>
      <c r="F863" s="361"/>
      <c r="G863" s="361"/>
      <c r="H863" s="361"/>
      <c r="I863" s="361"/>
      <c r="J863" s="361"/>
      <c r="K863" s="361"/>
      <c r="L863" s="361"/>
      <c r="M863" s="361"/>
      <c r="N863" s="361"/>
      <c r="O863" s="361"/>
      <c r="P863" s="361"/>
    </row>
    <row r="864" spans="1:16" ht="13.5">
      <c r="A864" s="361"/>
      <c r="B864" s="361"/>
      <c r="C864" s="361"/>
      <c r="D864" s="361"/>
      <c r="E864" s="361"/>
      <c r="F864" s="361"/>
      <c r="G864" s="361"/>
      <c r="H864" s="361"/>
      <c r="I864" s="361"/>
      <c r="J864" s="361"/>
      <c r="K864" s="361"/>
      <c r="L864" s="361"/>
      <c r="M864" s="361"/>
      <c r="N864" s="361"/>
      <c r="O864" s="361"/>
      <c r="P864" s="361"/>
    </row>
    <row r="865" spans="1:16" ht="13.5">
      <c r="A865" s="361"/>
      <c r="B865" s="361"/>
      <c r="C865" s="361"/>
      <c r="D865" s="361"/>
      <c r="E865" s="361"/>
      <c r="F865" s="361"/>
      <c r="G865" s="361"/>
      <c r="H865" s="361"/>
      <c r="I865" s="361"/>
      <c r="J865" s="361"/>
      <c r="K865" s="361"/>
      <c r="L865" s="361"/>
      <c r="M865" s="361"/>
      <c r="N865" s="361"/>
      <c r="O865" s="361"/>
      <c r="P865" s="361"/>
    </row>
    <row r="866" spans="1:16" ht="13.5">
      <c r="A866" s="361"/>
      <c r="B866" s="361"/>
      <c r="C866" s="361"/>
      <c r="D866" s="361"/>
      <c r="E866" s="361"/>
      <c r="F866" s="361"/>
      <c r="G866" s="361"/>
      <c r="H866" s="361"/>
      <c r="I866" s="361"/>
      <c r="J866" s="361"/>
      <c r="K866" s="361"/>
      <c r="L866" s="361"/>
      <c r="M866" s="361"/>
      <c r="N866" s="361"/>
      <c r="O866" s="361"/>
      <c r="P866" s="361"/>
    </row>
    <row r="867" spans="1:16" ht="13.5">
      <c r="A867" s="361"/>
      <c r="B867" s="361"/>
      <c r="C867" s="361"/>
      <c r="D867" s="361"/>
      <c r="E867" s="361"/>
      <c r="F867" s="361"/>
      <c r="G867" s="361"/>
      <c r="H867" s="361"/>
      <c r="I867" s="361"/>
      <c r="J867" s="361"/>
      <c r="K867" s="361"/>
      <c r="L867" s="361"/>
      <c r="M867" s="361"/>
      <c r="N867" s="361"/>
      <c r="O867" s="361"/>
      <c r="P867" s="361"/>
    </row>
    <row r="868" spans="1:16" ht="13.5">
      <c r="A868" s="361"/>
      <c r="B868" s="361"/>
      <c r="C868" s="361"/>
      <c r="D868" s="361"/>
      <c r="E868" s="361"/>
      <c r="F868" s="361"/>
      <c r="G868" s="361"/>
      <c r="H868" s="361"/>
      <c r="I868" s="361"/>
      <c r="J868" s="361"/>
      <c r="K868" s="361"/>
      <c r="L868" s="361"/>
      <c r="M868" s="361"/>
      <c r="N868" s="361"/>
      <c r="O868" s="361"/>
      <c r="P868" s="361"/>
    </row>
    <row r="869" spans="1:16" ht="13.5">
      <c r="A869" s="361"/>
      <c r="B869" s="361"/>
      <c r="C869" s="361"/>
      <c r="D869" s="361"/>
      <c r="E869" s="361"/>
      <c r="F869" s="361"/>
      <c r="G869" s="361"/>
      <c r="H869" s="361"/>
      <c r="I869" s="361"/>
      <c r="J869" s="361"/>
      <c r="K869" s="361"/>
      <c r="L869" s="361"/>
      <c r="M869" s="361"/>
      <c r="N869" s="361"/>
      <c r="O869" s="361"/>
      <c r="P869" s="361"/>
    </row>
    <row r="870" spans="1:16" ht="13.5">
      <c r="A870" s="361"/>
      <c r="B870" s="361"/>
      <c r="C870" s="361"/>
      <c r="D870" s="361"/>
      <c r="E870" s="361"/>
      <c r="F870" s="361"/>
      <c r="G870" s="361"/>
      <c r="H870" s="361"/>
      <c r="I870" s="361"/>
      <c r="J870" s="361"/>
      <c r="K870" s="361"/>
      <c r="L870" s="361"/>
      <c r="M870" s="361"/>
      <c r="N870" s="361"/>
      <c r="O870" s="361"/>
      <c r="P870" s="361"/>
    </row>
    <row r="871" spans="1:16" ht="13.5">
      <c r="A871" s="361"/>
      <c r="B871" s="361"/>
      <c r="C871" s="361"/>
      <c r="D871" s="361"/>
      <c r="E871" s="361"/>
      <c r="F871" s="361"/>
      <c r="G871" s="361"/>
      <c r="H871" s="361"/>
      <c r="I871" s="361"/>
      <c r="J871" s="361"/>
      <c r="K871" s="361"/>
      <c r="L871" s="361"/>
      <c r="M871" s="361"/>
      <c r="N871" s="361"/>
      <c r="O871" s="361"/>
      <c r="P871" s="361"/>
    </row>
    <row r="872" spans="1:16" ht="13.5">
      <c r="A872" s="361"/>
      <c r="B872" s="361"/>
      <c r="C872" s="361"/>
      <c r="D872" s="361"/>
      <c r="E872" s="361"/>
      <c r="F872" s="361"/>
      <c r="G872" s="361"/>
      <c r="H872" s="361"/>
      <c r="I872" s="361"/>
      <c r="J872" s="361"/>
      <c r="K872" s="361"/>
      <c r="L872" s="361"/>
      <c r="M872" s="361"/>
      <c r="N872" s="361"/>
      <c r="O872" s="361"/>
      <c r="P872" s="361"/>
    </row>
    <row r="873" spans="1:16" ht="13.5">
      <c r="A873" s="361"/>
      <c r="B873" s="361"/>
      <c r="C873" s="361"/>
      <c r="D873" s="361"/>
      <c r="E873" s="361"/>
      <c r="F873" s="361"/>
      <c r="G873" s="361"/>
      <c r="H873" s="361"/>
      <c r="I873" s="361"/>
      <c r="J873" s="361"/>
      <c r="K873" s="361"/>
      <c r="L873" s="361"/>
      <c r="M873" s="361"/>
      <c r="N873" s="361"/>
      <c r="O873" s="361"/>
      <c r="P873" s="361"/>
    </row>
    <row r="874" spans="1:16" ht="13.5">
      <c r="A874" s="361"/>
      <c r="B874" s="361"/>
      <c r="C874" s="361"/>
      <c r="D874" s="361"/>
      <c r="E874" s="361"/>
      <c r="F874" s="361"/>
      <c r="G874" s="361"/>
      <c r="H874" s="361"/>
      <c r="I874" s="361"/>
      <c r="J874" s="361"/>
      <c r="K874" s="361"/>
      <c r="L874" s="361"/>
      <c r="M874" s="361"/>
      <c r="N874" s="361"/>
      <c r="O874" s="361"/>
      <c r="P874" s="361"/>
    </row>
    <row r="875" spans="1:16" ht="13.5">
      <c r="A875" s="361"/>
      <c r="B875" s="361"/>
      <c r="C875" s="361"/>
      <c r="D875" s="361"/>
      <c r="E875" s="361"/>
      <c r="F875" s="361"/>
      <c r="G875" s="361"/>
      <c r="H875" s="361"/>
      <c r="I875" s="361"/>
      <c r="J875" s="361"/>
      <c r="K875" s="361"/>
      <c r="L875" s="361"/>
      <c r="M875" s="361"/>
      <c r="N875" s="361"/>
      <c r="O875" s="361"/>
      <c r="P875" s="361"/>
    </row>
    <row r="876" spans="1:16" ht="13.5">
      <c r="A876" s="361"/>
      <c r="B876" s="361"/>
      <c r="C876" s="361"/>
      <c r="D876" s="361"/>
      <c r="E876" s="361"/>
      <c r="F876" s="361"/>
      <c r="G876" s="361"/>
      <c r="H876" s="361"/>
      <c r="I876" s="361"/>
      <c r="J876" s="361"/>
      <c r="K876" s="361"/>
      <c r="L876" s="361"/>
      <c r="M876" s="361"/>
      <c r="N876" s="361"/>
      <c r="O876" s="361"/>
      <c r="P876" s="361"/>
    </row>
    <row r="877" spans="1:16" ht="13.5">
      <c r="A877" s="361"/>
      <c r="B877" s="361"/>
      <c r="C877" s="361"/>
      <c r="D877" s="361"/>
      <c r="E877" s="361"/>
      <c r="F877" s="361"/>
      <c r="G877" s="361"/>
      <c r="H877" s="361"/>
      <c r="I877" s="361"/>
      <c r="J877" s="361"/>
      <c r="K877" s="361"/>
      <c r="L877" s="361"/>
      <c r="M877" s="361"/>
      <c r="N877" s="361"/>
      <c r="O877" s="361"/>
      <c r="P877" s="361"/>
    </row>
    <row r="878" spans="1:16" ht="13.5">
      <c r="A878" s="361"/>
      <c r="B878" s="361"/>
      <c r="C878" s="361"/>
      <c r="D878" s="361"/>
      <c r="E878" s="361"/>
      <c r="F878" s="361"/>
      <c r="G878" s="361"/>
      <c r="H878" s="361"/>
      <c r="I878" s="361"/>
      <c r="J878" s="361"/>
      <c r="K878" s="361"/>
      <c r="L878" s="361"/>
      <c r="M878" s="361"/>
      <c r="N878" s="361"/>
      <c r="O878" s="361"/>
      <c r="P878" s="361"/>
    </row>
    <row r="879" spans="1:16" ht="13.5">
      <c r="A879" s="361"/>
      <c r="B879" s="361"/>
      <c r="C879" s="361"/>
      <c r="D879" s="361"/>
      <c r="E879" s="361"/>
      <c r="F879" s="361"/>
      <c r="G879" s="361"/>
      <c r="H879" s="361"/>
      <c r="I879" s="361"/>
      <c r="J879" s="361"/>
      <c r="K879" s="361"/>
      <c r="L879" s="361"/>
      <c r="M879" s="361"/>
      <c r="N879" s="361"/>
      <c r="O879" s="361"/>
      <c r="P879" s="361"/>
    </row>
    <row r="880" spans="1:16" ht="13.5">
      <c r="A880" s="361"/>
      <c r="B880" s="361"/>
      <c r="C880" s="361"/>
      <c r="D880" s="361"/>
      <c r="E880" s="361"/>
      <c r="F880" s="361"/>
      <c r="G880" s="361"/>
      <c r="H880" s="361"/>
      <c r="I880" s="361"/>
      <c r="J880" s="361"/>
      <c r="K880" s="361"/>
      <c r="L880" s="361"/>
      <c r="M880" s="361"/>
      <c r="N880" s="361"/>
      <c r="O880" s="361"/>
      <c r="P880" s="361"/>
    </row>
    <row r="881" spans="1:16" ht="13.5">
      <c r="A881" s="361"/>
      <c r="B881" s="361"/>
      <c r="C881" s="361"/>
      <c r="D881" s="361"/>
      <c r="E881" s="361"/>
      <c r="F881" s="361"/>
      <c r="G881" s="361"/>
      <c r="H881" s="361"/>
      <c r="I881" s="361"/>
      <c r="J881" s="361"/>
      <c r="K881" s="361"/>
      <c r="L881" s="361"/>
      <c r="M881" s="361"/>
      <c r="N881" s="361"/>
      <c r="O881" s="361"/>
      <c r="P881" s="361"/>
    </row>
    <row r="882" spans="1:16" ht="13.5">
      <c r="A882" s="361"/>
      <c r="B882" s="361"/>
      <c r="C882" s="361"/>
      <c r="D882" s="361"/>
      <c r="E882" s="361"/>
      <c r="F882" s="361"/>
      <c r="G882" s="361"/>
      <c r="H882" s="361"/>
      <c r="I882" s="361"/>
      <c r="J882" s="361"/>
      <c r="K882" s="361"/>
      <c r="L882" s="361"/>
      <c r="M882" s="361"/>
      <c r="N882" s="361"/>
      <c r="O882" s="361"/>
      <c r="P882" s="361"/>
    </row>
    <row r="883" spans="1:16" ht="13.5">
      <c r="A883" s="361"/>
      <c r="B883" s="361"/>
      <c r="C883" s="361"/>
      <c r="D883" s="361"/>
      <c r="E883" s="361"/>
      <c r="F883" s="361"/>
      <c r="G883" s="361"/>
      <c r="H883" s="361"/>
      <c r="I883" s="361"/>
      <c r="J883" s="361"/>
      <c r="K883" s="361"/>
      <c r="L883" s="361"/>
      <c r="M883" s="361"/>
      <c r="N883" s="361"/>
      <c r="O883" s="361"/>
      <c r="P883" s="361"/>
    </row>
    <row r="884" spans="1:16" ht="13.5">
      <c r="A884" s="361"/>
      <c r="B884" s="361"/>
      <c r="C884" s="361"/>
      <c r="D884" s="361"/>
      <c r="E884" s="361"/>
      <c r="F884" s="361"/>
      <c r="G884" s="361"/>
      <c r="H884" s="361"/>
      <c r="I884" s="361"/>
      <c r="J884" s="361"/>
      <c r="K884" s="361"/>
      <c r="L884" s="361"/>
      <c r="M884" s="361"/>
      <c r="N884" s="361"/>
      <c r="O884" s="361"/>
      <c r="P884" s="361"/>
    </row>
    <row r="885" spans="1:16" ht="13.5">
      <c r="A885" s="361"/>
      <c r="B885" s="361"/>
      <c r="C885" s="361"/>
      <c r="D885" s="361"/>
      <c r="E885" s="361"/>
      <c r="F885" s="361"/>
      <c r="G885" s="361"/>
      <c r="H885" s="361"/>
      <c r="I885" s="361"/>
      <c r="J885" s="361"/>
      <c r="K885" s="361"/>
      <c r="L885" s="361"/>
      <c r="M885" s="361"/>
      <c r="N885" s="361"/>
      <c r="O885" s="361"/>
      <c r="P885" s="361"/>
    </row>
    <row r="886" spans="1:16" ht="13.5">
      <c r="A886" s="361"/>
      <c r="B886" s="361"/>
      <c r="C886" s="361"/>
      <c r="D886" s="361"/>
      <c r="E886" s="361"/>
      <c r="F886" s="361"/>
      <c r="G886" s="361"/>
      <c r="H886" s="361"/>
      <c r="I886" s="361"/>
      <c r="J886" s="361"/>
      <c r="K886" s="361"/>
      <c r="L886" s="361"/>
      <c r="M886" s="361"/>
      <c r="N886" s="361"/>
      <c r="O886" s="361"/>
      <c r="P886" s="361"/>
    </row>
    <row r="887" spans="1:16" ht="13.5">
      <c r="A887" s="361"/>
      <c r="B887" s="361"/>
      <c r="C887" s="361"/>
      <c r="D887" s="361"/>
      <c r="E887" s="361"/>
      <c r="F887" s="361"/>
      <c r="G887" s="361"/>
      <c r="H887" s="361"/>
      <c r="I887" s="361"/>
      <c r="J887" s="361"/>
      <c r="K887" s="361"/>
      <c r="L887" s="361"/>
      <c r="M887" s="361"/>
      <c r="N887" s="361"/>
      <c r="O887" s="361"/>
      <c r="P887" s="361"/>
    </row>
    <row r="888" spans="1:16" ht="13.5">
      <c r="A888" s="361"/>
      <c r="B888" s="361"/>
      <c r="C888" s="361"/>
      <c r="D888" s="361"/>
      <c r="E888" s="361"/>
      <c r="F888" s="361"/>
      <c r="G888" s="361"/>
      <c r="H888" s="361"/>
      <c r="I888" s="361"/>
      <c r="J888" s="361"/>
      <c r="K888" s="361"/>
      <c r="L888" s="361"/>
      <c r="M888" s="361"/>
      <c r="N888" s="361"/>
      <c r="O888" s="361"/>
      <c r="P888" s="361"/>
    </row>
    <row r="889" spans="1:16" ht="13.5">
      <c r="A889" s="361"/>
      <c r="B889" s="361"/>
      <c r="C889" s="361"/>
      <c r="D889" s="361"/>
      <c r="E889" s="361"/>
      <c r="F889" s="361"/>
      <c r="G889" s="361"/>
      <c r="H889" s="361"/>
      <c r="I889" s="361"/>
      <c r="J889" s="361"/>
      <c r="K889" s="361"/>
      <c r="L889" s="361"/>
      <c r="M889" s="361"/>
      <c r="N889" s="361"/>
      <c r="O889" s="361"/>
      <c r="P889" s="361"/>
    </row>
    <row r="890" spans="1:16" ht="13.5">
      <c r="A890" s="361"/>
      <c r="B890" s="361"/>
      <c r="C890" s="361"/>
      <c r="D890" s="361"/>
      <c r="E890" s="361"/>
      <c r="F890" s="361"/>
      <c r="G890" s="361"/>
      <c r="H890" s="361"/>
      <c r="I890" s="361"/>
      <c r="J890" s="361"/>
      <c r="K890" s="361"/>
      <c r="L890" s="361"/>
      <c r="M890" s="361"/>
      <c r="N890" s="361"/>
      <c r="O890" s="361"/>
      <c r="P890" s="361"/>
    </row>
    <row r="891" spans="1:16" ht="13.5">
      <c r="A891" s="361"/>
      <c r="B891" s="361"/>
      <c r="C891" s="361"/>
      <c r="D891" s="361"/>
      <c r="E891" s="361"/>
      <c r="F891" s="361"/>
      <c r="G891" s="361"/>
      <c r="H891" s="361"/>
      <c r="I891" s="361"/>
      <c r="J891" s="361"/>
      <c r="K891" s="361"/>
      <c r="L891" s="361"/>
      <c r="M891" s="361"/>
      <c r="N891" s="361"/>
      <c r="O891" s="361"/>
      <c r="P891" s="361"/>
    </row>
    <row r="892" spans="1:16" ht="13.5">
      <c r="A892" s="361"/>
      <c r="B892" s="361"/>
      <c r="C892" s="361"/>
      <c r="D892" s="361"/>
      <c r="E892" s="361"/>
      <c r="F892" s="361"/>
      <c r="G892" s="361"/>
      <c r="H892" s="361"/>
      <c r="I892" s="361"/>
      <c r="J892" s="361"/>
      <c r="K892" s="361"/>
      <c r="L892" s="361"/>
      <c r="M892" s="361"/>
      <c r="N892" s="361"/>
      <c r="O892" s="361"/>
      <c r="P892" s="361"/>
    </row>
    <row r="893" spans="1:16" ht="13.5">
      <c r="A893" s="361"/>
      <c r="B893" s="361"/>
      <c r="C893" s="361"/>
      <c r="D893" s="361"/>
      <c r="E893" s="361"/>
      <c r="F893" s="361"/>
      <c r="G893" s="361"/>
      <c r="H893" s="361"/>
      <c r="I893" s="361"/>
      <c r="J893" s="361"/>
      <c r="K893" s="361"/>
      <c r="L893" s="361"/>
      <c r="M893" s="361"/>
      <c r="N893" s="361"/>
      <c r="O893" s="361"/>
      <c r="P893" s="361"/>
    </row>
    <row r="894" spans="1:16" ht="13.5">
      <c r="A894" s="361"/>
      <c r="B894" s="361"/>
      <c r="C894" s="361"/>
      <c r="D894" s="361"/>
      <c r="E894" s="361"/>
      <c r="F894" s="361"/>
      <c r="G894" s="361"/>
      <c r="H894" s="361"/>
      <c r="I894" s="361"/>
      <c r="J894" s="361"/>
      <c r="K894" s="361"/>
      <c r="L894" s="361"/>
      <c r="M894" s="361"/>
      <c r="N894" s="361"/>
      <c r="O894" s="361"/>
      <c r="P894" s="361"/>
    </row>
    <row r="895" spans="1:16" ht="13.5">
      <c r="A895" s="361"/>
      <c r="B895" s="361"/>
      <c r="C895" s="361"/>
      <c r="D895" s="361"/>
      <c r="E895" s="361"/>
      <c r="F895" s="361"/>
      <c r="G895" s="361"/>
      <c r="H895" s="361"/>
      <c r="I895" s="361"/>
      <c r="J895" s="361"/>
      <c r="K895" s="361"/>
      <c r="L895" s="361"/>
      <c r="M895" s="361"/>
      <c r="N895" s="361"/>
      <c r="O895" s="361"/>
      <c r="P895" s="361"/>
    </row>
    <row r="896" spans="1:16" ht="13.5">
      <c r="A896" s="361"/>
      <c r="B896" s="361"/>
      <c r="C896" s="361"/>
      <c r="D896" s="361"/>
      <c r="E896" s="361"/>
      <c r="F896" s="361"/>
      <c r="G896" s="361"/>
      <c r="H896" s="361"/>
      <c r="I896" s="361"/>
      <c r="J896" s="361"/>
      <c r="K896" s="361"/>
      <c r="L896" s="361"/>
      <c r="M896" s="361"/>
      <c r="N896" s="361"/>
      <c r="O896" s="361"/>
      <c r="P896" s="361"/>
    </row>
    <row r="897" spans="1:16" ht="13.5">
      <c r="A897" s="361"/>
      <c r="B897" s="361"/>
      <c r="C897" s="361"/>
      <c r="D897" s="361"/>
      <c r="E897" s="361"/>
      <c r="F897" s="361"/>
      <c r="G897" s="361"/>
      <c r="H897" s="361"/>
      <c r="I897" s="361"/>
      <c r="J897" s="361"/>
      <c r="K897" s="361"/>
      <c r="L897" s="361"/>
      <c r="M897" s="361"/>
      <c r="N897" s="361"/>
      <c r="O897" s="361"/>
      <c r="P897" s="361"/>
    </row>
    <row r="898" spans="1:16" ht="13.5">
      <c r="A898" s="361"/>
      <c r="B898" s="361"/>
      <c r="C898" s="361"/>
      <c r="D898" s="361"/>
      <c r="E898" s="361"/>
      <c r="F898" s="361"/>
      <c r="G898" s="361"/>
      <c r="H898" s="361"/>
      <c r="I898" s="361"/>
      <c r="J898" s="361"/>
      <c r="K898" s="361"/>
      <c r="L898" s="361"/>
      <c r="M898" s="361"/>
      <c r="N898" s="361"/>
      <c r="O898" s="361"/>
      <c r="P898" s="361"/>
    </row>
    <row r="899" spans="1:16" ht="13.5">
      <c r="A899" s="361"/>
      <c r="B899" s="361"/>
      <c r="C899" s="361"/>
      <c r="D899" s="361"/>
      <c r="E899" s="361"/>
      <c r="F899" s="361"/>
      <c r="G899" s="361"/>
      <c r="H899" s="361"/>
      <c r="I899" s="361"/>
      <c r="J899" s="361"/>
      <c r="K899" s="361"/>
      <c r="L899" s="361"/>
      <c r="M899" s="361"/>
      <c r="N899" s="361"/>
      <c r="O899" s="361"/>
      <c r="P899" s="361"/>
    </row>
    <row r="900" spans="1:16" ht="13.5">
      <c r="A900" s="361"/>
      <c r="B900" s="361"/>
      <c r="C900" s="361"/>
      <c r="D900" s="361"/>
      <c r="E900" s="361"/>
      <c r="F900" s="361"/>
      <c r="G900" s="361"/>
      <c r="H900" s="361"/>
      <c r="I900" s="361"/>
      <c r="J900" s="361"/>
      <c r="K900" s="361"/>
      <c r="L900" s="361"/>
      <c r="M900" s="361"/>
      <c r="N900" s="361"/>
      <c r="O900" s="361"/>
      <c r="P900" s="361"/>
    </row>
    <row r="901" spans="1:16" ht="13.5">
      <c r="A901" s="361"/>
      <c r="B901" s="361"/>
      <c r="C901" s="361"/>
      <c r="D901" s="361"/>
      <c r="E901" s="361"/>
      <c r="F901" s="361"/>
      <c r="G901" s="361"/>
      <c r="H901" s="361"/>
      <c r="I901" s="361"/>
      <c r="J901" s="361"/>
      <c r="K901" s="361"/>
      <c r="L901" s="361"/>
      <c r="M901" s="361"/>
      <c r="N901" s="361"/>
      <c r="O901" s="361"/>
      <c r="P901" s="361"/>
    </row>
    <row r="902" spans="1:16" ht="13.5">
      <c r="A902" s="361"/>
      <c r="B902" s="361"/>
      <c r="C902" s="361"/>
      <c r="D902" s="361"/>
      <c r="E902" s="361"/>
      <c r="F902" s="361"/>
      <c r="G902" s="361"/>
      <c r="H902" s="361"/>
      <c r="I902" s="361"/>
      <c r="J902" s="361"/>
      <c r="K902" s="361"/>
      <c r="L902" s="361"/>
      <c r="M902" s="361"/>
      <c r="N902" s="361"/>
      <c r="O902" s="361"/>
      <c r="P902" s="361"/>
    </row>
    <row r="903" spans="1:16" ht="13.5">
      <c r="A903" s="361"/>
      <c r="B903" s="361"/>
      <c r="C903" s="361"/>
      <c r="D903" s="361"/>
      <c r="E903" s="361"/>
      <c r="F903" s="361"/>
      <c r="G903" s="361"/>
      <c r="H903" s="361"/>
      <c r="I903" s="361"/>
      <c r="J903" s="361"/>
      <c r="K903" s="361"/>
      <c r="L903" s="361"/>
      <c r="M903" s="361"/>
      <c r="N903" s="361"/>
      <c r="O903" s="361"/>
      <c r="P903" s="361"/>
    </row>
    <row r="904" spans="1:16" ht="13.5">
      <c r="A904" s="361"/>
      <c r="B904" s="361"/>
      <c r="C904" s="361"/>
      <c r="D904" s="361"/>
      <c r="E904" s="361"/>
      <c r="F904" s="361"/>
      <c r="G904" s="361"/>
      <c r="H904" s="361"/>
      <c r="I904" s="361"/>
      <c r="J904" s="361"/>
      <c r="K904" s="361"/>
      <c r="L904" s="361"/>
      <c r="M904" s="361"/>
      <c r="N904" s="361"/>
      <c r="O904" s="361"/>
      <c r="P904" s="361"/>
    </row>
    <row r="905" spans="1:16" ht="13.5">
      <c r="A905" s="361"/>
      <c r="B905" s="361"/>
      <c r="C905" s="361"/>
      <c r="D905" s="361"/>
      <c r="E905" s="361"/>
      <c r="F905" s="361"/>
      <c r="G905" s="361"/>
      <c r="H905" s="361"/>
      <c r="I905" s="361"/>
      <c r="J905" s="361"/>
      <c r="K905" s="361"/>
      <c r="L905" s="361"/>
      <c r="M905" s="361"/>
      <c r="N905" s="361"/>
      <c r="O905" s="361"/>
      <c r="P905" s="361"/>
    </row>
    <row r="906" spans="1:16" ht="13.5">
      <c r="A906" s="361"/>
      <c r="B906" s="361"/>
      <c r="C906" s="361"/>
      <c r="D906" s="361"/>
      <c r="E906" s="361"/>
      <c r="F906" s="361"/>
      <c r="G906" s="361"/>
      <c r="H906" s="361"/>
      <c r="I906" s="361"/>
      <c r="J906" s="361"/>
      <c r="K906" s="361"/>
      <c r="L906" s="361"/>
      <c r="M906" s="361"/>
      <c r="N906" s="361"/>
      <c r="O906" s="361"/>
      <c r="P906" s="361"/>
    </row>
    <row r="907" spans="1:16" ht="13.5">
      <c r="A907" s="361"/>
      <c r="B907" s="361"/>
      <c r="C907" s="361"/>
      <c r="D907" s="361"/>
      <c r="E907" s="361"/>
      <c r="F907" s="361"/>
      <c r="G907" s="361"/>
      <c r="H907" s="361"/>
      <c r="I907" s="361"/>
      <c r="J907" s="361"/>
      <c r="K907" s="361"/>
      <c r="L907" s="361"/>
      <c r="M907" s="361"/>
      <c r="N907" s="361"/>
      <c r="O907" s="361"/>
      <c r="P907" s="361"/>
    </row>
    <row r="908" spans="1:16" ht="13.5">
      <c r="A908" s="361"/>
      <c r="B908" s="361"/>
      <c r="C908" s="361"/>
      <c r="D908" s="361"/>
      <c r="E908" s="361"/>
      <c r="F908" s="361"/>
      <c r="G908" s="361"/>
      <c r="H908" s="361"/>
      <c r="I908" s="361"/>
      <c r="J908" s="361"/>
      <c r="K908" s="361"/>
      <c r="L908" s="361"/>
      <c r="M908" s="361"/>
      <c r="N908" s="361"/>
      <c r="O908" s="361"/>
      <c r="P908" s="361"/>
    </row>
    <row r="909" spans="1:16" ht="13.5">
      <c r="A909" s="361"/>
      <c r="B909" s="361"/>
      <c r="C909" s="361"/>
      <c r="D909" s="361"/>
      <c r="E909" s="361"/>
      <c r="F909" s="361"/>
      <c r="G909" s="361"/>
      <c r="H909" s="361"/>
      <c r="I909" s="361"/>
      <c r="J909" s="361"/>
      <c r="K909" s="361"/>
      <c r="L909" s="361"/>
      <c r="M909" s="361"/>
      <c r="N909" s="361"/>
      <c r="O909" s="361"/>
      <c r="P909" s="361"/>
    </row>
    <row r="910" spans="1:16" ht="13.5">
      <c r="A910" s="361"/>
      <c r="B910" s="361"/>
      <c r="C910" s="361"/>
      <c r="D910" s="361"/>
      <c r="E910" s="361"/>
      <c r="F910" s="361"/>
      <c r="G910" s="361"/>
      <c r="H910" s="361"/>
      <c r="I910" s="361"/>
      <c r="J910" s="361"/>
      <c r="K910" s="361"/>
      <c r="L910" s="361"/>
      <c r="M910" s="361"/>
      <c r="N910" s="361"/>
      <c r="O910" s="361"/>
      <c r="P910" s="361"/>
    </row>
    <row r="911" spans="1:16" ht="13.5">
      <c r="A911" s="361"/>
      <c r="B911" s="361"/>
      <c r="C911" s="361"/>
      <c r="D911" s="361"/>
      <c r="E911" s="361"/>
      <c r="F911" s="361"/>
      <c r="G911" s="361"/>
      <c r="H911" s="361"/>
      <c r="I911" s="361"/>
      <c r="J911" s="361"/>
      <c r="K911" s="361"/>
      <c r="L911" s="361"/>
      <c r="M911" s="361"/>
      <c r="N911" s="361"/>
      <c r="O911" s="361"/>
      <c r="P911" s="361"/>
    </row>
    <row r="912" spans="1:16" ht="13.5">
      <c r="A912" s="361"/>
      <c r="B912" s="361"/>
      <c r="C912" s="361"/>
      <c r="D912" s="361"/>
      <c r="E912" s="361"/>
      <c r="F912" s="361"/>
      <c r="G912" s="361"/>
      <c r="H912" s="361"/>
      <c r="I912" s="361"/>
      <c r="J912" s="361"/>
      <c r="K912" s="361"/>
      <c r="L912" s="361"/>
      <c r="M912" s="361"/>
      <c r="N912" s="361"/>
      <c r="O912" s="361"/>
      <c r="P912" s="361"/>
    </row>
    <row r="913" spans="1:16" ht="13.5">
      <c r="A913" s="361"/>
      <c r="B913" s="361"/>
      <c r="C913" s="361"/>
      <c r="D913" s="361"/>
      <c r="E913" s="361"/>
      <c r="F913" s="361"/>
      <c r="G913" s="361"/>
      <c r="H913" s="361"/>
      <c r="I913" s="361"/>
      <c r="J913" s="361"/>
      <c r="K913" s="361"/>
      <c r="L913" s="361"/>
      <c r="M913" s="361"/>
      <c r="N913" s="361"/>
      <c r="O913" s="361"/>
      <c r="P913" s="361"/>
    </row>
    <row r="914" spans="1:16" ht="13.5">
      <c r="A914" s="361"/>
      <c r="B914" s="361"/>
      <c r="C914" s="361"/>
      <c r="D914" s="361"/>
      <c r="E914" s="361"/>
      <c r="F914" s="361"/>
      <c r="G914" s="361"/>
      <c r="H914" s="361"/>
      <c r="I914" s="361"/>
      <c r="J914" s="361"/>
      <c r="K914" s="361"/>
      <c r="L914" s="361"/>
      <c r="M914" s="361"/>
      <c r="N914" s="361"/>
      <c r="O914" s="361"/>
      <c r="P914" s="361"/>
    </row>
    <row r="915" spans="1:16" ht="13.5">
      <c r="A915" s="361"/>
      <c r="B915" s="361"/>
      <c r="C915" s="361"/>
      <c r="D915" s="361"/>
      <c r="E915" s="361"/>
      <c r="F915" s="361"/>
      <c r="G915" s="361"/>
      <c r="H915" s="361"/>
      <c r="I915" s="361"/>
      <c r="J915" s="361"/>
      <c r="K915" s="361"/>
      <c r="L915" s="361"/>
      <c r="M915" s="361"/>
      <c r="N915" s="361"/>
      <c r="O915" s="361"/>
      <c r="P915" s="361"/>
    </row>
    <row r="916" spans="1:16" ht="13.5">
      <c r="A916" s="361"/>
      <c r="B916" s="361"/>
      <c r="C916" s="361"/>
      <c r="D916" s="361"/>
      <c r="E916" s="361"/>
      <c r="F916" s="361"/>
      <c r="G916" s="361"/>
      <c r="H916" s="361"/>
      <c r="I916" s="361"/>
      <c r="J916" s="361"/>
      <c r="K916" s="361"/>
      <c r="L916" s="361"/>
      <c r="M916" s="361"/>
      <c r="N916" s="361"/>
      <c r="O916" s="361"/>
      <c r="P916" s="361"/>
    </row>
    <row r="917" spans="1:16" ht="13.5">
      <c r="A917" s="361"/>
      <c r="B917" s="361"/>
      <c r="C917" s="361"/>
      <c r="D917" s="361"/>
      <c r="E917" s="361"/>
      <c r="F917" s="361"/>
      <c r="G917" s="361"/>
      <c r="H917" s="361"/>
      <c r="I917" s="361"/>
      <c r="J917" s="361"/>
      <c r="K917" s="361"/>
      <c r="L917" s="361"/>
      <c r="M917" s="361"/>
      <c r="N917" s="361"/>
      <c r="O917" s="361"/>
      <c r="P917" s="361"/>
    </row>
    <row r="918" spans="1:16" ht="13.5">
      <c r="A918" s="361"/>
      <c r="B918" s="361"/>
      <c r="C918" s="361"/>
      <c r="D918" s="361"/>
      <c r="E918" s="361"/>
      <c r="F918" s="361"/>
      <c r="G918" s="361"/>
      <c r="H918" s="361"/>
      <c r="I918" s="361"/>
      <c r="J918" s="361"/>
      <c r="K918" s="361"/>
      <c r="L918" s="361"/>
      <c r="M918" s="361"/>
      <c r="N918" s="361"/>
      <c r="O918" s="361"/>
      <c r="P918" s="361"/>
    </row>
    <row r="919" spans="1:16" ht="13.5">
      <c r="A919" s="361"/>
      <c r="B919" s="361"/>
      <c r="C919" s="361"/>
      <c r="D919" s="361"/>
      <c r="E919" s="361"/>
      <c r="F919" s="361"/>
      <c r="G919" s="361"/>
      <c r="H919" s="361"/>
      <c r="I919" s="361"/>
      <c r="J919" s="361"/>
      <c r="K919" s="361"/>
      <c r="L919" s="361"/>
      <c r="M919" s="361"/>
      <c r="N919" s="361"/>
      <c r="O919" s="361"/>
      <c r="P919" s="361"/>
    </row>
    <row r="920" spans="1:16" ht="13.5">
      <c r="A920" s="361"/>
      <c r="B920" s="361"/>
      <c r="C920" s="361"/>
      <c r="D920" s="361"/>
      <c r="E920" s="361"/>
      <c r="F920" s="361"/>
      <c r="G920" s="361"/>
      <c r="H920" s="361"/>
      <c r="I920" s="361"/>
      <c r="J920" s="361"/>
      <c r="K920" s="361"/>
      <c r="L920" s="361"/>
      <c r="M920" s="361"/>
      <c r="N920" s="361"/>
      <c r="O920" s="361"/>
      <c r="P920" s="361"/>
    </row>
    <row r="921" spans="1:16" ht="13.5">
      <c r="A921" s="361"/>
      <c r="B921" s="361"/>
      <c r="C921" s="361"/>
      <c r="D921" s="361"/>
      <c r="E921" s="361"/>
      <c r="F921" s="361"/>
      <c r="G921" s="361"/>
      <c r="H921" s="361"/>
      <c r="I921" s="361"/>
      <c r="J921" s="361"/>
      <c r="K921" s="361"/>
      <c r="L921" s="361"/>
      <c r="M921" s="361"/>
      <c r="N921" s="361"/>
      <c r="O921" s="361"/>
      <c r="P921" s="361"/>
    </row>
    <row r="922" spans="1:16" ht="13.5">
      <c r="A922" s="361"/>
      <c r="B922" s="361"/>
      <c r="C922" s="361"/>
      <c r="D922" s="361"/>
      <c r="E922" s="361"/>
      <c r="F922" s="361"/>
      <c r="G922" s="361"/>
      <c r="H922" s="361"/>
      <c r="I922" s="361"/>
      <c r="J922" s="361"/>
      <c r="K922" s="361"/>
      <c r="L922" s="361"/>
      <c r="M922" s="361"/>
      <c r="N922" s="361"/>
      <c r="O922" s="361"/>
      <c r="P922" s="361"/>
    </row>
    <row r="923" spans="1:16" ht="13.5">
      <c r="A923" s="361"/>
      <c r="B923" s="361"/>
      <c r="C923" s="361"/>
      <c r="D923" s="361"/>
      <c r="E923" s="361"/>
      <c r="F923" s="361"/>
      <c r="G923" s="361"/>
      <c r="H923" s="361"/>
      <c r="I923" s="361"/>
      <c r="J923" s="361"/>
      <c r="K923" s="361"/>
      <c r="L923" s="361"/>
      <c r="M923" s="361"/>
      <c r="N923" s="361"/>
      <c r="O923" s="361"/>
      <c r="P923" s="361"/>
    </row>
    <row r="924" spans="1:16" ht="13.5">
      <c r="A924" s="361"/>
      <c r="B924" s="361"/>
      <c r="C924" s="361"/>
      <c r="D924" s="361"/>
      <c r="E924" s="361"/>
      <c r="F924" s="361"/>
      <c r="G924" s="361"/>
      <c r="H924" s="361"/>
      <c r="I924" s="361"/>
      <c r="J924" s="361"/>
      <c r="K924" s="361"/>
      <c r="L924" s="361"/>
      <c r="M924" s="361"/>
      <c r="N924" s="361"/>
      <c r="O924" s="361"/>
      <c r="P924" s="361"/>
    </row>
    <row r="925" spans="1:16" ht="13.5">
      <c r="A925" s="361"/>
      <c r="B925" s="361"/>
      <c r="C925" s="361"/>
      <c r="D925" s="361"/>
      <c r="E925" s="361"/>
      <c r="F925" s="361"/>
      <c r="G925" s="361"/>
      <c r="H925" s="361"/>
      <c r="I925" s="361"/>
      <c r="J925" s="361"/>
      <c r="K925" s="361"/>
      <c r="L925" s="361"/>
      <c r="M925" s="361"/>
      <c r="N925" s="361"/>
      <c r="O925" s="361"/>
      <c r="P925" s="361"/>
    </row>
    <row r="926" spans="1:16" ht="13.5">
      <c r="A926" s="361"/>
      <c r="B926" s="361"/>
      <c r="C926" s="361"/>
      <c r="D926" s="361"/>
      <c r="E926" s="361"/>
      <c r="F926" s="361"/>
      <c r="G926" s="361"/>
      <c r="H926" s="361"/>
      <c r="I926" s="361"/>
      <c r="J926" s="361"/>
      <c r="K926" s="361"/>
      <c r="L926" s="361"/>
      <c r="M926" s="361"/>
      <c r="N926" s="361"/>
      <c r="O926" s="361"/>
      <c r="P926" s="361"/>
    </row>
    <row r="927" spans="1:16" ht="13.5">
      <c r="A927" s="361"/>
      <c r="B927" s="361"/>
      <c r="C927" s="361"/>
      <c r="D927" s="361"/>
      <c r="E927" s="361"/>
      <c r="F927" s="361"/>
      <c r="G927" s="361"/>
      <c r="H927" s="361"/>
      <c r="I927" s="361"/>
      <c r="J927" s="361"/>
      <c r="K927" s="361"/>
      <c r="L927" s="361"/>
      <c r="M927" s="361"/>
      <c r="N927" s="361"/>
      <c r="O927" s="361"/>
      <c r="P927" s="361"/>
    </row>
    <row r="928" spans="1:16" ht="13.5">
      <c r="A928" s="361"/>
      <c r="B928" s="361"/>
      <c r="C928" s="361"/>
      <c r="D928" s="361"/>
      <c r="E928" s="361"/>
      <c r="F928" s="361"/>
      <c r="G928" s="361"/>
      <c r="H928" s="361"/>
      <c r="I928" s="361"/>
      <c r="J928" s="361"/>
      <c r="K928" s="361"/>
      <c r="L928" s="361"/>
      <c r="M928" s="361"/>
      <c r="N928" s="361"/>
      <c r="O928" s="361"/>
      <c r="P928" s="361"/>
    </row>
    <row r="929" spans="1:16" ht="13.5">
      <c r="A929" s="361"/>
      <c r="B929" s="361"/>
      <c r="C929" s="361"/>
      <c r="D929" s="361"/>
      <c r="E929" s="361"/>
      <c r="F929" s="361"/>
      <c r="G929" s="361"/>
      <c r="H929" s="361"/>
      <c r="I929" s="361"/>
      <c r="J929" s="361"/>
      <c r="K929" s="361"/>
      <c r="L929" s="361"/>
      <c r="M929" s="361"/>
      <c r="N929" s="361"/>
      <c r="O929" s="361"/>
      <c r="P929" s="361"/>
    </row>
    <row r="930" spans="1:16" ht="13.5">
      <c r="A930" s="361"/>
      <c r="B930" s="361"/>
      <c r="C930" s="361"/>
      <c r="D930" s="361"/>
      <c r="E930" s="361"/>
      <c r="F930" s="361"/>
      <c r="G930" s="361"/>
      <c r="H930" s="361"/>
      <c r="I930" s="361"/>
      <c r="J930" s="361"/>
      <c r="K930" s="361"/>
      <c r="L930" s="361"/>
      <c r="M930" s="361"/>
      <c r="N930" s="361"/>
      <c r="O930" s="361"/>
      <c r="P930" s="361"/>
    </row>
    <row r="931" spans="1:16" ht="13.5">
      <c r="A931" s="361"/>
      <c r="B931" s="361"/>
      <c r="C931" s="361"/>
      <c r="D931" s="361"/>
      <c r="E931" s="361"/>
      <c r="F931" s="361"/>
      <c r="G931" s="361"/>
      <c r="H931" s="361"/>
      <c r="I931" s="361"/>
      <c r="J931" s="361"/>
      <c r="K931" s="361"/>
      <c r="L931" s="361"/>
      <c r="M931" s="361"/>
      <c r="N931" s="361"/>
      <c r="O931" s="361"/>
      <c r="P931" s="361"/>
    </row>
    <row r="932" spans="1:16" ht="13.5">
      <c r="A932" s="361"/>
      <c r="B932" s="361"/>
      <c r="C932" s="361"/>
      <c r="D932" s="361"/>
      <c r="E932" s="361"/>
      <c r="F932" s="361"/>
      <c r="G932" s="361"/>
      <c r="H932" s="361"/>
      <c r="I932" s="361"/>
      <c r="J932" s="361"/>
      <c r="K932" s="361"/>
      <c r="L932" s="361"/>
      <c r="M932" s="361"/>
      <c r="N932" s="361"/>
      <c r="O932" s="361"/>
      <c r="P932" s="361"/>
    </row>
    <row r="933" spans="1:16" ht="13.5">
      <c r="A933" s="361"/>
      <c r="B933" s="361"/>
      <c r="C933" s="361"/>
      <c r="D933" s="361"/>
      <c r="E933" s="361"/>
      <c r="F933" s="361"/>
      <c r="G933" s="361"/>
      <c r="H933" s="361"/>
      <c r="I933" s="361"/>
      <c r="J933" s="361"/>
      <c r="K933" s="361"/>
      <c r="L933" s="361"/>
      <c r="M933" s="361"/>
      <c r="N933" s="361"/>
      <c r="O933" s="361"/>
      <c r="P933" s="361"/>
    </row>
    <row r="934" spans="1:16" ht="13.5">
      <c r="A934" s="361"/>
      <c r="B934" s="361"/>
      <c r="C934" s="361"/>
      <c r="D934" s="361"/>
      <c r="E934" s="361"/>
      <c r="F934" s="361"/>
      <c r="G934" s="361"/>
      <c r="H934" s="361"/>
      <c r="I934" s="361"/>
      <c r="J934" s="361"/>
      <c r="K934" s="361"/>
      <c r="L934" s="361"/>
      <c r="M934" s="361"/>
      <c r="N934" s="361"/>
      <c r="O934" s="361"/>
      <c r="P934" s="361"/>
    </row>
    <row r="935" spans="1:16" ht="13.5">
      <c r="A935" s="361"/>
      <c r="B935" s="361"/>
      <c r="C935" s="361"/>
      <c r="D935" s="361"/>
      <c r="E935" s="361"/>
      <c r="F935" s="361"/>
      <c r="G935" s="361"/>
      <c r="H935" s="361"/>
      <c r="I935" s="361"/>
      <c r="J935" s="361"/>
      <c r="K935" s="361"/>
      <c r="L935" s="361"/>
      <c r="M935" s="361"/>
      <c r="N935" s="361"/>
      <c r="O935" s="361"/>
      <c r="P935" s="361"/>
    </row>
    <row r="936" spans="1:16" ht="13.5">
      <c r="A936" s="361"/>
      <c r="B936" s="361"/>
      <c r="C936" s="361"/>
      <c r="D936" s="361"/>
      <c r="E936" s="361"/>
      <c r="F936" s="361"/>
      <c r="G936" s="361"/>
      <c r="H936" s="361"/>
      <c r="I936" s="361"/>
      <c r="J936" s="361"/>
      <c r="K936" s="361"/>
      <c r="L936" s="361"/>
      <c r="M936" s="361"/>
      <c r="N936" s="361"/>
      <c r="O936" s="361"/>
      <c r="P936" s="361"/>
    </row>
    <row r="937" spans="1:16" ht="13.5">
      <c r="A937" s="361"/>
      <c r="B937" s="361"/>
      <c r="C937" s="361"/>
      <c r="D937" s="361"/>
      <c r="E937" s="361"/>
      <c r="F937" s="361"/>
      <c r="G937" s="361"/>
      <c r="H937" s="361"/>
      <c r="I937" s="361"/>
      <c r="J937" s="361"/>
      <c r="K937" s="361"/>
      <c r="L937" s="361"/>
      <c r="M937" s="361"/>
      <c r="N937" s="361"/>
      <c r="O937" s="361"/>
      <c r="P937" s="361"/>
    </row>
    <row r="938" spans="1:16" ht="13.5">
      <c r="A938" s="361"/>
      <c r="B938" s="361"/>
      <c r="C938" s="361"/>
      <c r="D938" s="361"/>
      <c r="E938" s="361"/>
      <c r="F938" s="361"/>
      <c r="G938" s="361"/>
      <c r="H938" s="361"/>
      <c r="I938" s="361"/>
      <c r="J938" s="361"/>
      <c r="K938" s="361"/>
      <c r="L938" s="361"/>
      <c r="M938" s="361"/>
      <c r="N938" s="361"/>
      <c r="O938" s="361"/>
      <c r="P938" s="361"/>
    </row>
    <row r="939" spans="1:16" ht="13.5">
      <c r="A939" s="361"/>
      <c r="B939" s="361"/>
      <c r="C939" s="361"/>
      <c r="D939" s="361"/>
      <c r="E939" s="361"/>
      <c r="F939" s="361"/>
      <c r="G939" s="361"/>
      <c r="H939" s="361"/>
      <c r="I939" s="361"/>
      <c r="J939" s="361"/>
      <c r="K939" s="361"/>
      <c r="L939" s="361"/>
      <c r="M939" s="361"/>
      <c r="N939" s="361"/>
      <c r="O939" s="361"/>
      <c r="P939" s="361"/>
    </row>
    <row r="940" spans="1:16" ht="13.5">
      <c r="A940" s="361"/>
      <c r="B940" s="361"/>
      <c r="C940" s="361"/>
      <c r="D940" s="361"/>
      <c r="E940" s="361"/>
      <c r="F940" s="361"/>
      <c r="G940" s="361"/>
      <c r="H940" s="361"/>
      <c r="I940" s="361"/>
      <c r="J940" s="361"/>
      <c r="K940" s="361"/>
      <c r="L940" s="361"/>
      <c r="M940" s="361"/>
      <c r="N940" s="361"/>
      <c r="O940" s="361"/>
      <c r="P940" s="361"/>
    </row>
    <row r="941" spans="1:16" ht="13.5">
      <c r="A941" s="361"/>
      <c r="B941" s="361"/>
      <c r="C941" s="361"/>
      <c r="D941" s="361"/>
      <c r="E941" s="361"/>
      <c r="F941" s="361"/>
      <c r="G941" s="361"/>
      <c r="H941" s="361"/>
      <c r="I941" s="361"/>
      <c r="J941" s="361"/>
      <c r="K941" s="361"/>
      <c r="L941" s="361"/>
      <c r="M941" s="361"/>
      <c r="N941" s="361"/>
      <c r="O941" s="361"/>
      <c r="P941" s="361"/>
    </row>
    <row r="942" spans="1:16" ht="13.5">
      <c r="A942" s="361"/>
      <c r="B942" s="361"/>
      <c r="C942" s="361"/>
      <c r="D942" s="361"/>
      <c r="E942" s="361"/>
      <c r="F942" s="361"/>
      <c r="G942" s="361"/>
      <c r="H942" s="361"/>
      <c r="I942" s="361"/>
      <c r="J942" s="361"/>
      <c r="K942" s="361"/>
      <c r="L942" s="361"/>
      <c r="M942" s="361"/>
      <c r="N942" s="361"/>
      <c r="O942" s="361"/>
      <c r="P942" s="361"/>
    </row>
    <row r="943" spans="1:16" ht="13.5">
      <c r="A943" s="361"/>
      <c r="B943" s="361"/>
      <c r="C943" s="361"/>
      <c r="D943" s="361"/>
      <c r="E943" s="361"/>
      <c r="F943" s="361"/>
      <c r="G943" s="361"/>
      <c r="H943" s="361"/>
      <c r="I943" s="361"/>
      <c r="J943" s="361"/>
      <c r="K943" s="361"/>
      <c r="L943" s="361"/>
      <c r="M943" s="361"/>
      <c r="N943" s="361"/>
      <c r="O943" s="361"/>
      <c r="P943" s="361"/>
    </row>
    <row r="944" spans="1:16" ht="13.5">
      <c r="A944" s="361"/>
      <c r="B944" s="361"/>
      <c r="C944" s="361"/>
      <c r="D944" s="361"/>
      <c r="E944" s="361"/>
      <c r="F944" s="361"/>
      <c r="G944" s="361"/>
      <c r="H944" s="361"/>
      <c r="I944" s="361"/>
      <c r="J944" s="361"/>
      <c r="K944" s="361"/>
      <c r="L944" s="361"/>
      <c r="M944" s="361"/>
      <c r="N944" s="361"/>
      <c r="O944" s="361"/>
      <c r="P944" s="361"/>
    </row>
    <row r="945" spans="1:16" ht="13.5">
      <c r="A945" s="361"/>
      <c r="B945" s="361"/>
      <c r="C945" s="361"/>
      <c r="D945" s="361"/>
      <c r="E945" s="361"/>
      <c r="F945" s="361"/>
      <c r="G945" s="361"/>
      <c r="H945" s="361"/>
      <c r="I945" s="361"/>
      <c r="J945" s="361"/>
      <c r="K945" s="361"/>
      <c r="L945" s="361"/>
      <c r="M945" s="361"/>
      <c r="N945" s="361"/>
      <c r="O945" s="361"/>
      <c r="P945" s="361"/>
    </row>
    <row r="946" spans="1:16" ht="13.5">
      <c r="A946" s="361"/>
      <c r="B946" s="361"/>
      <c r="C946" s="361"/>
      <c r="D946" s="361"/>
      <c r="E946" s="361"/>
      <c r="F946" s="361"/>
      <c r="G946" s="361"/>
      <c r="H946" s="361"/>
      <c r="I946" s="361"/>
      <c r="J946" s="361"/>
      <c r="K946" s="361"/>
      <c r="L946" s="361"/>
      <c r="M946" s="361"/>
      <c r="N946" s="361"/>
      <c r="O946" s="361"/>
      <c r="P946" s="361"/>
    </row>
    <row r="947" spans="1:16" ht="13.5">
      <c r="A947" s="361"/>
      <c r="B947" s="361"/>
      <c r="C947" s="361"/>
      <c r="D947" s="361"/>
      <c r="E947" s="361"/>
      <c r="F947" s="361"/>
      <c r="G947" s="361"/>
      <c r="H947" s="361"/>
      <c r="I947" s="361"/>
      <c r="J947" s="361"/>
      <c r="K947" s="361"/>
      <c r="L947" s="361"/>
      <c r="M947" s="361"/>
      <c r="N947" s="361"/>
      <c r="O947" s="361"/>
      <c r="P947" s="361"/>
    </row>
    <row r="948" spans="1:16" ht="13.5">
      <c r="A948" s="361"/>
      <c r="B948" s="361"/>
      <c r="C948" s="361"/>
      <c r="D948" s="361"/>
      <c r="E948" s="361"/>
      <c r="F948" s="361"/>
      <c r="G948" s="361"/>
      <c r="H948" s="361"/>
      <c r="I948" s="361"/>
      <c r="J948" s="361"/>
      <c r="K948" s="361"/>
      <c r="L948" s="361"/>
      <c r="M948" s="361"/>
      <c r="N948" s="361"/>
      <c r="O948" s="361"/>
      <c r="P948" s="361"/>
    </row>
    <row r="949" spans="1:16" ht="13.5">
      <c r="A949" s="361"/>
      <c r="B949" s="361"/>
      <c r="C949" s="361"/>
      <c r="D949" s="361"/>
      <c r="E949" s="361"/>
      <c r="F949" s="361"/>
      <c r="G949" s="361"/>
      <c r="H949" s="361"/>
      <c r="I949" s="361"/>
      <c r="J949" s="361"/>
      <c r="K949" s="361"/>
      <c r="L949" s="361"/>
      <c r="M949" s="361"/>
      <c r="N949" s="361"/>
      <c r="O949" s="361"/>
      <c r="P949" s="361"/>
    </row>
    <row r="950" spans="1:16" ht="13.5">
      <c r="A950" s="361"/>
      <c r="B950" s="361"/>
      <c r="C950" s="361"/>
      <c r="D950" s="361"/>
      <c r="E950" s="361"/>
      <c r="F950" s="361"/>
      <c r="G950" s="361"/>
      <c r="H950" s="361"/>
      <c r="I950" s="361"/>
      <c r="J950" s="361"/>
      <c r="K950" s="361"/>
      <c r="L950" s="361"/>
      <c r="M950" s="361"/>
      <c r="N950" s="361"/>
      <c r="O950" s="361"/>
      <c r="P950" s="361"/>
    </row>
    <row r="951" spans="1:16" ht="13.5">
      <c r="A951" s="361"/>
      <c r="B951" s="361"/>
      <c r="C951" s="361"/>
      <c r="D951" s="361"/>
      <c r="E951" s="361"/>
      <c r="F951" s="361"/>
      <c r="G951" s="361"/>
      <c r="H951" s="361"/>
      <c r="I951" s="361"/>
      <c r="J951" s="361"/>
      <c r="K951" s="361"/>
      <c r="L951" s="361"/>
      <c r="M951" s="361"/>
      <c r="N951" s="361"/>
      <c r="O951" s="361"/>
      <c r="P951" s="361"/>
    </row>
    <row r="952" spans="1:16" ht="13.5">
      <c r="A952" s="361"/>
      <c r="B952" s="361"/>
      <c r="C952" s="361"/>
      <c r="D952" s="361"/>
      <c r="E952" s="361"/>
      <c r="F952" s="361"/>
      <c r="G952" s="361"/>
      <c r="H952" s="361"/>
      <c r="I952" s="361"/>
      <c r="J952" s="361"/>
      <c r="K952" s="361"/>
      <c r="L952" s="361"/>
      <c r="M952" s="361"/>
      <c r="N952" s="361"/>
      <c r="O952" s="361"/>
      <c r="P952" s="361"/>
    </row>
    <row r="953" spans="1:16" ht="13.5">
      <c r="A953" s="361"/>
      <c r="B953" s="361"/>
      <c r="C953" s="361"/>
      <c r="D953" s="361"/>
      <c r="E953" s="361"/>
      <c r="F953" s="361"/>
      <c r="G953" s="361"/>
      <c r="H953" s="361"/>
      <c r="I953" s="361"/>
      <c r="J953" s="361"/>
      <c r="K953" s="361"/>
      <c r="L953" s="361"/>
      <c r="M953" s="361"/>
      <c r="N953" s="361"/>
      <c r="O953" s="361"/>
      <c r="P953" s="361"/>
    </row>
    <row r="954" spans="1:16" ht="13.5">
      <c r="A954" s="361"/>
      <c r="B954" s="361"/>
      <c r="C954" s="361"/>
      <c r="D954" s="361"/>
      <c r="E954" s="361"/>
      <c r="F954" s="361"/>
      <c r="G954" s="361"/>
      <c r="H954" s="361"/>
      <c r="I954" s="361"/>
      <c r="J954" s="361"/>
      <c r="K954" s="361"/>
      <c r="L954" s="361"/>
      <c r="M954" s="361"/>
      <c r="N954" s="361"/>
      <c r="O954" s="361"/>
      <c r="P954" s="361"/>
    </row>
    <row r="955" spans="1:16" ht="13.5">
      <c r="A955" s="361"/>
      <c r="B955" s="361"/>
      <c r="C955" s="361"/>
      <c r="D955" s="361"/>
      <c r="E955" s="361"/>
      <c r="F955" s="361"/>
      <c r="G955" s="361"/>
      <c r="H955" s="361"/>
      <c r="I955" s="361"/>
      <c r="J955" s="361"/>
      <c r="K955" s="361"/>
      <c r="L955" s="361"/>
      <c r="M955" s="361"/>
      <c r="N955" s="361"/>
      <c r="O955" s="361"/>
      <c r="P955" s="361"/>
    </row>
    <row r="956" spans="1:16" ht="13.5">
      <c r="A956" s="361"/>
      <c r="B956" s="361"/>
      <c r="C956" s="361"/>
      <c r="D956" s="361"/>
      <c r="E956" s="361"/>
      <c r="F956" s="361"/>
      <c r="G956" s="361"/>
      <c r="H956" s="361"/>
      <c r="I956" s="361"/>
      <c r="J956" s="361"/>
      <c r="K956" s="361"/>
      <c r="L956" s="361"/>
      <c r="M956" s="361"/>
      <c r="N956" s="361"/>
      <c r="O956" s="361"/>
      <c r="P956" s="361"/>
    </row>
    <row r="957" spans="1:16" ht="13.5">
      <c r="A957" s="361"/>
      <c r="B957" s="361"/>
      <c r="C957" s="361"/>
      <c r="D957" s="361"/>
      <c r="E957" s="361"/>
      <c r="F957" s="361"/>
      <c r="G957" s="361"/>
      <c r="H957" s="361"/>
      <c r="I957" s="361"/>
      <c r="J957" s="361"/>
      <c r="K957" s="361"/>
      <c r="L957" s="361"/>
      <c r="M957" s="361"/>
      <c r="N957" s="361"/>
      <c r="O957" s="361"/>
      <c r="P957" s="361"/>
    </row>
    <row r="958" spans="1:16" ht="13.5">
      <c r="A958" s="361"/>
      <c r="B958" s="361"/>
      <c r="C958" s="361"/>
      <c r="D958" s="361"/>
      <c r="E958" s="361"/>
      <c r="F958" s="361"/>
      <c r="G958" s="361"/>
      <c r="H958" s="361"/>
      <c r="I958" s="361"/>
      <c r="J958" s="361"/>
      <c r="K958" s="361"/>
      <c r="L958" s="361"/>
      <c r="M958" s="361"/>
      <c r="N958" s="361"/>
      <c r="O958" s="361"/>
      <c r="P958" s="361"/>
    </row>
    <row r="959" spans="1:16" ht="13.5">
      <c r="A959" s="361"/>
      <c r="B959" s="361"/>
      <c r="C959" s="361"/>
      <c r="D959" s="361"/>
      <c r="E959" s="361"/>
      <c r="F959" s="361"/>
      <c r="G959" s="361"/>
      <c r="H959" s="361"/>
      <c r="I959" s="361"/>
      <c r="J959" s="361"/>
      <c r="K959" s="361"/>
      <c r="L959" s="361"/>
      <c r="M959" s="361"/>
      <c r="N959" s="361"/>
      <c r="O959" s="361"/>
      <c r="P959" s="361"/>
    </row>
    <row r="960" spans="1:16" ht="13.5">
      <c r="A960" s="361"/>
      <c r="B960" s="361"/>
      <c r="C960" s="361"/>
      <c r="D960" s="361"/>
      <c r="E960" s="361"/>
      <c r="F960" s="361"/>
      <c r="G960" s="361"/>
      <c r="H960" s="361"/>
      <c r="I960" s="361"/>
      <c r="J960" s="361"/>
      <c r="K960" s="361"/>
      <c r="L960" s="361"/>
      <c r="M960" s="361"/>
      <c r="N960" s="361"/>
      <c r="O960" s="361"/>
      <c r="P960" s="361"/>
    </row>
    <row r="961" spans="1:16" ht="13.5">
      <c r="A961" s="361"/>
      <c r="B961" s="361"/>
      <c r="C961" s="361"/>
      <c r="D961" s="361"/>
      <c r="E961" s="361"/>
      <c r="F961" s="361"/>
      <c r="G961" s="361"/>
      <c r="H961" s="361"/>
      <c r="I961" s="361"/>
      <c r="J961" s="361"/>
      <c r="K961" s="361"/>
      <c r="L961" s="361"/>
      <c r="M961" s="361"/>
      <c r="N961" s="361"/>
      <c r="O961" s="361"/>
      <c r="P961" s="361"/>
    </row>
    <row r="962" spans="1:16" ht="13.5">
      <c r="A962" s="361"/>
      <c r="B962" s="361"/>
      <c r="C962" s="361"/>
      <c r="D962" s="361"/>
      <c r="E962" s="361"/>
      <c r="F962" s="361"/>
      <c r="G962" s="361"/>
      <c r="H962" s="361"/>
      <c r="I962" s="361"/>
      <c r="J962" s="361"/>
      <c r="K962" s="361"/>
      <c r="L962" s="361"/>
      <c r="M962" s="361"/>
      <c r="N962" s="361"/>
      <c r="O962" s="361"/>
      <c r="P962" s="361"/>
    </row>
    <row r="963" spans="1:16" ht="13.5">
      <c r="A963" s="361"/>
      <c r="B963" s="361"/>
      <c r="C963" s="361"/>
      <c r="D963" s="361"/>
      <c r="E963" s="361"/>
      <c r="F963" s="361"/>
      <c r="G963" s="361"/>
      <c r="H963" s="361"/>
      <c r="I963" s="361"/>
      <c r="J963" s="361"/>
      <c r="K963" s="361"/>
      <c r="L963" s="361"/>
      <c r="M963" s="361"/>
      <c r="N963" s="361"/>
      <c r="O963" s="361"/>
      <c r="P963" s="361"/>
    </row>
    <row r="964" spans="1:16" ht="13.5">
      <c r="A964" s="361"/>
      <c r="B964" s="361"/>
      <c r="C964" s="361"/>
      <c r="D964" s="361"/>
      <c r="E964" s="361"/>
      <c r="F964" s="361"/>
      <c r="G964" s="361"/>
      <c r="H964" s="361"/>
      <c r="I964" s="361"/>
      <c r="J964" s="361"/>
      <c r="K964" s="361"/>
      <c r="L964" s="361"/>
      <c r="M964" s="361"/>
      <c r="N964" s="361"/>
      <c r="O964" s="361"/>
      <c r="P964" s="361"/>
    </row>
    <row r="965" spans="1:16" ht="13.5">
      <c r="A965" s="361"/>
      <c r="B965" s="361"/>
      <c r="C965" s="361"/>
      <c r="D965" s="361"/>
      <c r="E965" s="361"/>
      <c r="F965" s="361"/>
      <c r="G965" s="361"/>
      <c r="H965" s="361"/>
      <c r="I965" s="361"/>
      <c r="J965" s="361"/>
      <c r="K965" s="361"/>
      <c r="L965" s="361"/>
      <c r="M965" s="361"/>
      <c r="N965" s="361"/>
      <c r="O965" s="361"/>
      <c r="P965" s="361"/>
    </row>
    <row r="966" spans="1:16" ht="13.5">
      <c r="A966" s="361"/>
      <c r="B966" s="361"/>
      <c r="C966" s="361"/>
      <c r="D966" s="361"/>
      <c r="E966" s="361"/>
      <c r="F966" s="361"/>
      <c r="G966" s="361"/>
      <c r="H966" s="361"/>
      <c r="I966" s="361"/>
      <c r="J966" s="361"/>
      <c r="K966" s="361"/>
      <c r="L966" s="361"/>
      <c r="M966" s="361"/>
      <c r="N966" s="361"/>
      <c r="O966" s="361"/>
      <c r="P966" s="361"/>
    </row>
    <row r="967" spans="1:16" ht="13.5">
      <c r="A967" s="361"/>
      <c r="B967" s="361"/>
      <c r="C967" s="361"/>
      <c r="D967" s="361"/>
      <c r="E967" s="361"/>
      <c r="F967" s="361"/>
      <c r="G967" s="361"/>
      <c r="H967" s="361"/>
      <c r="I967" s="361"/>
      <c r="J967" s="361"/>
      <c r="K967" s="361"/>
      <c r="L967" s="361"/>
      <c r="M967" s="361"/>
      <c r="N967" s="361"/>
      <c r="O967" s="361"/>
      <c r="P967" s="361"/>
    </row>
    <row r="968" spans="1:16" ht="13.5">
      <c r="A968" s="361"/>
      <c r="B968" s="361"/>
      <c r="C968" s="361"/>
      <c r="D968" s="361"/>
      <c r="E968" s="361"/>
      <c r="F968" s="361"/>
      <c r="G968" s="361"/>
      <c r="H968" s="361"/>
      <c r="I968" s="361"/>
      <c r="J968" s="361"/>
      <c r="K968" s="361"/>
      <c r="L968" s="361"/>
      <c r="M968" s="361"/>
      <c r="N968" s="361"/>
      <c r="O968" s="361"/>
      <c r="P968" s="361"/>
    </row>
    <row r="969" spans="1:16" ht="13.5">
      <c r="A969" s="361"/>
      <c r="B969" s="361"/>
      <c r="C969" s="361"/>
      <c r="D969" s="361"/>
      <c r="E969" s="361"/>
      <c r="F969" s="361"/>
      <c r="G969" s="361"/>
      <c r="H969" s="361"/>
      <c r="I969" s="361"/>
      <c r="J969" s="361"/>
      <c r="K969" s="361"/>
      <c r="L969" s="361"/>
      <c r="M969" s="361"/>
      <c r="N969" s="361"/>
      <c r="O969" s="361"/>
      <c r="P969" s="361"/>
    </row>
    <row r="970" spans="1:16" ht="13.5">
      <c r="A970" s="361"/>
      <c r="B970" s="361"/>
      <c r="C970" s="361"/>
      <c r="D970" s="361"/>
      <c r="E970" s="361"/>
      <c r="F970" s="361"/>
      <c r="G970" s="361"/>
      <c r="H970" s="361"/>
      <c r="I970" s="361"/>
      <c r="J970" s="361"/>
      <c r="K970" s="361"/>
      <c r="L970" s="361"/>
      <c r="M970" s="361"/>
      <c r="N970" s="361"/>
      <c r="O970" s="361"/>
      <c r="P970" s="361"/>
    </row>
    <row r="971" spans="1:16" ht="13.5">
      <c r="A971" s="361"/>
      <c r="B971" s="361"/>
      <c r="C971" s="361"/>
      <c r="D971" s="361"/>
      <c r="E971" s="361"/>
      <c r="F971" s="361"/>
      <c r="G971" s="361"/>
      <c r="H971" s="361"/>
      <c r="I971" s="361"/>
      <c r="J971" s="361"/>
      <c r="K971" s="361"/>
      <c r="L971" s="361"/>
      <c r="M971" s="361"/>
      <c r="N971" s="361"/>
      <c r="O971" s="361"/>
      <c r="P971" s="361"/>
    </row>
    <row r="972" spans="1:16" ht="13.5">
      <c r="A972" s="361"/>
      <c r="B972" s="361"/>
      <c r="C972" s="361"/>
      <c r="D972" s="361"/>
      <c r="E972" s="361"/>
      <c r="F972" s="361"/>
      <c r="G972" s="361"/>
      <c r="H972" s="361"/>
      <c r="I972" s="361"/>
      <c r="J972" s="361"/>
      <c r="K972" s="361"/>
      <c r="L972" s="361"/>
      <c r="M972" s="361"/>
      <c r="N972" s="361"/>
      <c r="O972" s="361"/>
      <c r="P972" s="361"/>
    </row>
    <row r="973" spans="1:16" ht="13.5">
      <c r="A973" s="361"/>
      <c r="B973" s="361"/>
      <c r="C973" s="361"/>
      <c r="D973" s="361"/>
      <c r="E973" s="361"/>
      <c r="F973" s="361"/>
      <c r="G973" s="361"/>
      <c r="H973" s="361"/>
      <c r="I973" s="361"/>
      <c r="J973" s="361"/>
      <c r="K973" s="361"/>
      <c r="L973" s="361"/>
      <c r="M973" s="361"/>
      <c r="N973" s="361"/>
      <c r="O973" s="361"/>
      <c r="P973" s="361"/>
    </row>
    <row r="974" spans="1:16" ht="13.5">
      <c r="A974" s="361"/>
      <c r="B974" s="361"/>
      <c r="C974" s="361"/>
      <c r="D974" s="361"/>
      <c r="E974" s="361"/>
      <c r="F974" s="361"/>
      <c r="G974" s="361"/>
      <c r="H974" s="361"/>
      <c r="I974" s="361"/>
      <c r="J974" s="361"/>
      <c r="K974" s="361"/>
      <c r="L974" s="361"/>
      <c r="M974" s="361"/>
      <c r="N974" s="361"/>
      <c r="O974" s="361"/>
      <c r="P974" s="361"/>
    </row>
    <row r="975" spans="1:16" ht="13.5">
      <c r="A975" s="361"/>
      <c r="B975" s="361"/>
      <c r="C975" s="361"/>
      <c r="D975" s="361"/>
      <c r="E975" s="361"/>
      <c r="F975" s="361"/>
      <c r="G975" s="361"/>
      <c r="H975" s="361"/>
      <c r="I975" s="361"/>
      <c r="J975" s="361"/>
      <c r="K975" s="361"/>
      <c r="L975" s="361"/>
      <c r="M975" s="361"/>
      <c r="N975" s="361"/>
      <c r="O975" s="361"/>
      <c r="P975" s="361"/>
    </row>
    <row r="976" spans="1:16" ht="13.5">
      <c r="A976" s="361"/>
      <c r="B976" s="361"/>
      <c r="C976" s="361"/>
      <c r="D976" s="361"/>
      <c r="E976" s="361"/>
      <c r="F976" s="361"/>
      <c r="G976" s="361"/>
      <c r="H976" s="361"/>
      <c r="I976" s="361"/>
      <c r="J976" s="361"/>
      <c r="K976" s="361"/>
      <c r="L976" s="361"/>
      <c r="M976" s="361"/>
      <c r="N976" s="361"/>
      <c r="O976" s="361"/>
      <c r="P976" s="361"/>
    </row>
    <row r="977" spans="1:16" ht="13.5">
      <c r="A977" s="361"/>
      <c r="B977" s="361"/>
      <c r="C977" s="361"/>
      <c r="D977" s="361"/>
      <c r="E977" s="361"/>
      <c r="F977" s="361"/>
      <c r="G977" s="361"/>
      <c r="H977" s="361"/>
      <c r="I977" s="361"/>
      <c r="J977" s="361"/>
      <c r="K977" s="361"/>
      <c r="L977" s="361"/>
      <c r="M977" s="361"/>
      <c r="N977" s="361"/>
      <c r="O977" s="361"/>
      <c r="P977" s="361"/>
    </row>
    <row r="978" spans="1:16" ht="13.5">
      <c r="A978" s="361"/>
      <c r="B978" s="361"/>
      <c r="C978" s="361"/>
      <c r="D978" s="361"/>
      <c r="E978" s="361"/>
      <c r="F978" s="361"/>
      <c r="G978" s="361"/>
      <c r="H978" s="361"/>
      <c r="I978" s="361"/>
      <c r="J978" s="361"/>
      <c r="K978" s="361"/>
      <c r="L978" s="361"/>
      <c r="M978" s="361"/>
      <c r="N978" s="361"/>
      <c r="O978" s="361"/>
      <c r="P978" s="361"/>
    </row>
    <row r="979" spans="1:16" ht="13.5">
      <c r="A979" s="361"/>
      <c r="B979" s="361"/>
      <c r="C979" s="361"/>
      <c r="D979" s="361"/>
      <c r="E979" s="361"/>
      <c r="F979" s="361"/>
      <c r="G979" s="361"/>
      <c r="H979" s="361"/>
      <c r="I979" s="361"/>
      <c r="J979" s="361"/>
      <c r="K979" s="361"/>
      <c r="L979" s="361"/>
      <c r="M979" s="361"/>
      <c r="N979" s="361"/>
      <c r="O979" s="361"/>
      <c r="P979" s="361"/>
    </row>
    <row r="980" spans="1:16" ht="13.5">
      <c r="A980" s="361"/>
      <c r="B980" s="361"/>
      <c r="C980" s="361"/>
      <c r="D980" s="361"/>
      <c r="E980" s="361"/>
      <c r="F980" s="361"/>
      <c r="G980" s="361"/>
      <c r="H980" s="361"/>
      <c r="I980" s="361"/>
      <c r="J980" s="361"/>
      <c r="K980" s="361"/>
      <c r="L980" s="361"/>
      <c r="M980" s="361"/>
      <c r="N980" s="361"/>
      <c r="O980" s="361"/>
      <c r="P980" s="361"/>
    </row>
    <row r="981" spans="1:16" ht="13.5">
      <c r="A981" s="361"/>
      <c r="B981" s="361"/>
      <c r="C981" s="361"/>
      <c r="D981" s="361"/>
      <c r="E981" s="361"/>
      <c r="F981" s="361"/>
      <c r="G981" s="361"/>
      <c r="H981" s="361"/>
      <c r="I981" s="361"/>
      <c r="J981" s="361"/>
      <c r="K981" s="361"/>
      <c r="L981" s="361"/>
      <c r="M981" s="361"/>
      <c r="N981" s="361"/>
      <c r="O981" s="361"/>
      <c r="P981" s="361"/>
    </row>
    <row r="982" spans="1:16" ht="13.5">
      <c r="A982" s="361"/>
      <c r="B982" s="361"/>
      <c r="C982" s="361"/>
      <c r="D982" s="361"/>
      <c r="E982" s="361"/>
      <c r="F982" s="361"/>
      <c r="G982" s="361"/>
      <c r="H982" s="361"/>
      <c r="I982" s="361"/>
      <c r="J982" s="361"/>
      <c r="K982" s="361"/>
      <c r="L982" s="361"/>
      <c r="M982" s="361"/>
      <c r="N982" s="361"/>
      <c r="O982" s="361"/>
      <c r="P982" s="361"/>
    </row>
    <row r="983" spans="1:16" ht="13.5">
      <c r="A983" s="361"/>
      <c r="B983" s="361"/>
      <c r="C983" s="361"/>
      <c r="D983" s="361"/>
      <c r="E983" s="361"/>
      <c r="F983" s="361"/>
      <c r="G983" s="361"/>
      <c r="H983" s="361"/>
      <c r="I983" s="361"/>
      <c r="J983" s="361"/>
      <c r="K983" s="361"/>
      <c r="L983" s="361"/>
      <c r="M983" s="361"/>
      <c r="N983" s="361"/>
      <c r="O983" s="361"/>
      <c r="P983" s="361"/>
    </row>
    <row r="984" spans="1:16" ht="13.5">
      <c r="A984" s="361"/>
      <c r="B984" s="361"/>
      <c r="C984" s="361"/>
      <c r="D984" s="361"/>
      <c r="E984" s="361"/>
      <c r="F984" s="361"/>
      <c r="G984" s="361"/>
      <c r="H984" s="361"/>
      <c r="I984" s="361"/>
      <c r="J984" s="361"/>
      <c r="K984" s="361"/>
      <c r="L984" s="361"/>
      <c r="M984" s="361"/>
      <c r="N984" s="361"/>
      <c r="O984" s="361"/>
      <c r="P984" s="361"/>
    </row>
    <row r="985" spans="1:16" ht="13.5">
      <c r="A985" s="361"/>
      <c r="B985" s="361"/>
      <c r="C985" s="361"/>
      <c r="D985" s="361"/>
      <c r="E985" s="361"/>
      <c r="F985" s="361"/>
      <c r="G985" s="361"/>
      <c r="H985" s="361"/>
      <c r="I985" s="361"/>
      <c r="J985" s="361"/>
      <c r="K985" s="361"/>
      <c r="L985" s="361"/>
      <c r="M985" s="361"/>
      <c r="N985" s="361"/>
      <c r="O985" s="361"/>
      <c r="P985" s="361"/>
    </row>
    <row r="986" spans="1:16" ht="13.5">
      <c r="A986" s="361"/>
      <c r="B986" s="361"/>
      <c r="C986" s="361"/>
      <c r="D986" s="361"/>
      <c r="E986" s="361"/>
      <c r="F986" s="361"/>
      <c r="G986" s="361"/>
      <c r="H986" s="361"/>
      <c r="I986" s="361"/>
      <c r="J986" s="361"/>
      <c r="K986" s="361"/>
      <c r="L986" s="361"/>
      <c r="M986" s="361"/>
      <c r="N986" s="361"/>
      <c r="O986" s="361"/>
      <c r="P986" s="361"/>
    </row>
    <row r="987" spans="1:16" ht="13.5">
      <c r="A987" s="361"/>
      <c r="B987" s="361"/>
      <c r="C987" s="361"/>
      <c r="D987" s="361"/>
      <c r="E987" s="361"/>
      <c r="F987" s="361"/>
      <c r="G987" s="361"/>
      <c r="H987" s="361"/>
      <c r="I987" s="361"/>
      <c r="J987" s="361"/>
      <c r="K987" s="361"/>
      <c r="L987" s="361"/>
      <c r="M987" s="361"/>
      <c r="N987" s="361"/>
      <c r="O987" s="361"/>
      <c r="P987" s="361"/>
    </row>
    <row r="988" spans="1:16" ht="13.5">
      <c r="A988" s="361"/>
      <c r="B988" s="361"/>
      <c r="C988" s="361"/>
      <c r="D988" s="361"/>
      <c r="E988" s="361"/>
      <c r="F988" s="361"/>
      <c r="G988" s="361"/>
      <c r="H988" s="361"/>
      <c r="I988" s="361"/>
      <c r="J988" s="361"/>
      <c r="K988" s="361"/>
      <c r="L988" s="361"/>
      <c r="M988" s="361"/>
      <c r="N988" s="361"/>
      <c r="O988" s="361"/>
      <c r="P988" s="361"/>
    </row>
    <row r="989" spans="1:16" ht="13.5">
      <c r="A989" s="361"/>
      <c r="B989" s="361"/>
      <c r="C989" s="361"/>
      <c r="D989" s="361"/>
      <c r="E989" s="361"/>
      <c r="F989" s="361"/>
      <c r="G989" s="361"/>
      <c r="H989" s="361"/>
      <c r="I989" s="361"/>
      <c r="J989" s="361"/>
      <c r="K989" s="361"/>
      <c r="L989" s="361"/>
      <c r="M989" s="361"/>
      <c r="N989" s="361"/>
      <c r="O989" s="361"/>
      <c r="P989" s="361"/>
    </row>
    <row r="990" spans="1:16" ht="13.5">
      <c r="A990" s="361"/>
      <c r="B990" s="361"/>
      <c r="C990" s="361"/>
      <c r="D990" s="361"/>
      <c r="E990" s="361"/>
      <c r="F990" s="361"/>
      <c r="G990" s="361"/>
      <c r="H990" s="361"/>
      <c r="I990" s="361"/>
      <c r="J990" s="361"/>
      <c r="K990" s="361"/>
      <c r="L990" s="361"/>
      <c r="M990" s="361"/>
      <c r="N990" s="361"/>
      <c r="O990" s="361"/>
      <c r="P990" s="361"/>
    </row>
    <row r="991" spans="1:16" ht="13.5">
      <c r="A991" s="361"/>
      <c r="B991" s="361"/>
      <c r="C991" s="361"/>
      <c r="D991" s="361"/>
      <c r="E991" s="361"/>
      <c r="F991" s="361"/>
      <c r="G991" s="361"/>
      <c r="H991" s="361"/>
      <c r="I991" s="361"/>
      <c r="J991" s="361"/>
      <c r="K991" s="361"/>
      <c r="L991" s="361"/>
      <c r="M991" s="361"/>
      <c r="N991" s="361"/>
      <c r="O991" s="361"/>
      <c r="P991" s="361"/>
    </row>
    <row r="992" spans="1:16" ht="13.5">
      <c r="A992" s="361"/>
      <c r="B992" s="361"/>
      <c r="C992" s="361"/>
      <c r="D992" s="361"/>
      <c r="E992" s="361"/>
      <c r="F992" s="361"/>
      <c r="G992" s="361"/>
      <c r="H992" s="361"/>
      <c r="I992" s="361"/>
      <c r="J992" s="361"/>
      <c r="K992" s="361"/>
      <c r="L992" s="361"/>
      <c r="M992" s="361"/>
      <c r="N992" s="361"/>
      <c r="O992" s="361"/>
      <c r="P992" s="361"/>
    </row>
    <row r="993" spans="1:16" ht="13.5">
      <c r="A993" s="361"/>
      <c r="B993" s="361"/>
      <c r="C993" s="361"/>
      <c r="D993" s="361"/>
      <c r="E993" s="361"/>
      <c r="F993" s="361"/>
      <c r="G993" s="361"/>
      <c r="H993" s="361"/>
      <c r="I993" s="361"/>
      <c r="J993" s="361"/>
      <c r="K993" s="361"/>
      <c r="L993" s="361"/>
      <c r="M993" s="361"/>
      <c r="N993" s="361"/>
      <c r="O993" s="361"/>
      <c r="P993" s="361"/>
    </row>
    <row r="994" spans="1:16" ht="13.5">
      <c r="A994" s="361"/>
      <c r="B994" s="361"/>
      <c r="C994" s="361"/>
      <c r="D994" s="361"/>
      <c r="E994" s="361"/>
      <c r="F994" s="361"/>
      <c r="G994" s="361"/>
      <c r="H994" s="361"/>
      <c r="I994" s="361"/>
      <c r="J994" s="361"/>
      <c r="K994" s="361"/>
      <c r="L994" s="361"/>
      <c r="M994" s="361"/>
      <c r="N994" s="361"/>
      <c r="O994" s="361"/>
      <c r="P994" s="361"/>
    </row>
    <row r="995" spans="1:16" ht="13.5">
      <c r="A995" s="361"/>
      <c r="B995" s="361"/>
      <c r="C995" s="361"/>
      <c r="D995" s="361"/>
      <c r="E995" s="361"/>
      <c r="F995" s="361"/>
      <c r="G995" s="361"/>
      <c r="H995" s="361"/>
      <c r="I995" s="361"/>
      <c r="J995" s="361"/>
      <c r="K995" s="361"/>
      <c r="L995" s="361"/>
      <c r="M995" s="361"/>
      <c r="N995" s="361"/>
      <c r="O995" s="361"/>
      <c r="P995" s="361"/>
    </row>
    <row r="996" spans="1:16" ht="13.5">
      <c r="A996" s="361"/>
      <c r="B996" s="361"/>
      <c r="C996" s="361"/>
      <c r="D996" s="361"/>
      <c r="E996" s="361"/>
      <c r="F996" s="361"/>
      <c r="G996" s="361"/>
      <c r="H996" s="361"/>
      <c r="I996" s="361"/>
      <c r="J996" s="361"/>
      <c r="K996" s="361"/>
      <c r="L996" s="361"/>
      <c r="M996" s="361"/>
      <c r="N996" s="361"/>
      <c r="O996" s="361"/>
      <c r="P996" s="361"/>
    </row>
    <row r="997" spans="1:16" ht="13.5">
      <c r="A997" s="361"/>
      <c r="B997" s="361"/>
      <c r="C997" s="361"/>
      <c r="D997" s="361"/>
      <c r="E997" s="361"/>
      <c r="F997" s="361"/>
      <c r="G997" s="361"/>
      <c r="H997" s="361"/>
      <c r="I997" s="361"/>
      <c r="J997" s="361"/>
      <c r="K997" s="361"/>
      <c r="L997" s="361"/>
      <c r="M997" s="361"/>
      <c r="N997" s="361"/>
      <c r="O997" s="361"/>
      <c r="P997" s="361"/>
    </row>
    <row r="998" spans="1:16" ht="13.5">
      <c r="A998" s="361"/>
      <c r="B998" s="361"/>
      <c r="C998" s="361"/>
      <c r="D998" s="361"/>
      <c r="E998" s="361"/>
      <c r="F998" s="361"/>
      <c r="G998" s="361"/>
      <c r="H998" s="361"/>
      <c r="I998" s="361"/>
      <c r="J998" s="361"/>
      <c r="K998" s="361"/>
      <c r="L998" s="361"/>
      <c r="M998" s="361"/>
      <c r="N998" s="361"/>
      <c r="O998" s="361"/>
      <c r="P998" s="361"/>
    </row>
    <row r="999" spans="1:16" ht="13.5">
      <c r="A999" s="361"/>
      <c r="B999" s="361"/>
      <c r="C999" s="361"/>
      <c r="D999" s="361"/>
      <c r="E999" s="361"/>
      <c r="F999" s="361"/>
      <c r="G999" s="361"/>
      <c r="H999" s="361"/>
      <c r="I999" s="361"/>
      <c r="J999" s="361"/>
      <c r="K999" s="361"/>
      <c r="L999" s="361"/>
      <c r="M999" s="361"/>
      <c r="N999" s="361"/>
      <c r="O999" s="361"/>
      <c r="P999" s="361"/>
    </row>
    <row r="1000" spans="1:16" ht="13.5">
      <c r="A1000" s="361"/>
      <c r="B1000" s="361"/>
      <c r="C1000" s="361"/>
      <c r="D1000" s="361"/>
      <c r="E1000" s="361"/>
      <c r="F1000" s="361"/>
      <c r="G1000" s="361"/>
      <c r="H1000" s="361"/>
      <c r="I1000" s="361"/>
      <c r="J1000" s="361"/>
      <c r="K1000" s="361"/>
      <c r="L1000" s="361"/>
      <c r="M1000" s="361"/>
      <c r="N1000" s="361"/>
      <c r="O1000" s="361"/>
      <c r="P1000" s="361"/>
    </row>
    <row r="1001" spans="1:16" ht="13.5">
      <c r="A1001" s="361"/>
      <c r="B1001" s="361"/>
      <c r="C1001" s="361"/>
      <c r="D1001" s="361"/>
      <c r="E1001" s="361"/>
      <c r="F1001" s="361"/>
      <c r="G1001" s="361"/>
      <c r="H1001" s="361"/>
      <c r="I1001" s="361"/>
      <c r="J1001" s="361"/>
      <c r="K1001" s="361"/>
      <c r="L1001" s="361"/>
      <c r="M1001" s="361"/>
      <c r="N1001" s="361"/>
      <c r="O1001" s="361"/>
      <c r="P1001" s="361"/>
    </row>
    <row r="1002" spans="1:16" ht="13.5">
      <c r="A1002" s="361"/>
      <c r="B1002" s="361"/>
      <c r="C1002" s="361"/>
      <c r="D1002" s="361"/>
      <c r="E1002" s="361"/>
      <c r="F1002" s="361"/>
      <c r="G1002" s="361"/>
      <c r="H1002" s="361"/>
      <c r="I1002" s="361"/>
      <c r="J1002" s="361"/>
      <c r="K1002" s="361"/>
      <c r="L1002" s="361"/>
      <c r="M1002" s="361"/>
      <c r="N1002" s="361"/>
      <c r="O1002" s="361"/>
      <c r="P1002" s="361"/>
    </row>
    <row r="1003" spans="1:16" ht="13.5">
      <c r="A1003" s="361"/>
      <c r="B1003" s="361"/>
      <c r="C1003" s="361"/>
      <c r="D1003" s="361"/>
      <c r="E1003" s="361"/>
      <c r="F1003" s="361"/>
      <c r="G1003" s="361"/>
      <c r="H1003" s="361"/>
      <c r="I1003" s="361"/>
      <c r="J1003" s="361"/>
      <c r="K1003" s="361"/>
      <c r="L1003" s="361"/>
      <c r="M1003" s="361"/>
      <c r="N1003" s="361"/>
      <c r="O1003" s="361"/>
      <c r="P1003" s="361"/>
    </row>
    <row r="1004" spans="1:16" ht="13.5">
      <c r="A1004" s="361"/>
      <c r="B1004" s="361"/>
      <c r="C1004" s="361"/>
      <c r="D1004" s="361"/>
      <c r="E1004" s="361"/>
      <c r="F1004" s="361"/>
      <c r="G1004" s="361"/>
      <c r="H1004" s="361"/>
      <c r="I1004" s="361"/>
      <c r="J1004" s="361"/>
      <c r="K1004" s="361"/>
      <c r="L1004" s="361"/>
      <c r="M1004" s="361"/>
      <c r="N1004" s="361"/>
      <c r="O1004" s="361"/>
      <c r="P1004" s="361"/>
    </row>
    <row r="1005" spans="1:16" ht="13.5">
      <c r="A1005" s="361"/>
      <c r="B1005" s="361"/>
      <c r="C1005" s="361"/>
      <c r="D1005" s="361"/>
      <c r="E1005" s="361"/>
      <c r="F1005" s="361"/>
      <c r="G1005" s="361"/>
      <c r="H1005" s="361"/>
      <c r="I1005" s="361"/>
      <c r="J1005" s="361"/>
      <c r="K1005" s="361"/>
      <c r="L1005" s="361"/>
      <c r="M1005" s="361"/>
      <c r="N1005" s="361"/>
      <c r="O1005" s="361"/>
      <c r="P1005" s="361"/>
    </row>
    <row r="1006" spans="1:16" ht="13.5">
      <c r="A1006" s="361"/>
      <c r="B1006" s="361"/>
      <c r="C1006" s="361"/>
      <c r="D1006" s="361"/>
      <c r="E1006" s="361"/>
      <c r="F1006" s="361"/>
      <c r="G1006" s="361"/>
      <c r="H1006" s="361"/>
      <c r="I1006" s="361"/>
      <c r="J1006" s="361"/>
      <c r="K1006" s="361"/>
      <c r="L1006" s="361"/>
      <c r="M1006" s="361"/>
      <c r="N1006" s="361"/>
      <c r="O1006" s="361"/>
      <c r="P1006" s="361"/>
    </row>
    <row r="1007" spans="1:16" ht="13.5">
      <c r="A1007" s="361"/>
      <c r="B1007" s="361"/>
      <c r="C1007" s="361"/>
      <c r="D1007" s="361"/>
      <c r="E1007" s="361"/>
      <c r="F1007" s="361"/>
      <c r="G1007" s="361"/>
      <c r="H1007" s="361"/>
      <c r="I1007" s="361"/>
      <c r="J1007" s="361"/>
      <c r="K1007" s="361"/>
      <c r="L1007" s="361"/>
      <c r="M1007" s="361"/>
      <c r="N1007" s="361"/>
      <c r="O1007" s="361"/>
      <c r="P1007" s="361"/>
    </row>
    <row r="1008" spans="1:16" ht="13.5">
      <c r="A1008" s="361"/>
      <c r="B1008" s="361"/>
      <c r="C1008" s="361"/>
      <c r="D1008" s="361"/>
      <c r="E1008" s="361"/>
      <c r="F1008" s="361"/>
      <c r="G1008" s="361"/>
      <c r="H1008" s="361"/>
      <c r="I1008" s="361"/>
      <c r="J1008" s="361"/>
      <c r="K1008" s="361"/>
      <c r="L1008" s="361"/>
      <c r="M1008" s="361"/>
      <c r="N1008" s="361"/>
      <c r="O1008" s="361"/>
      <c r="P1008" s="361"/>
    </row>
    <row r="1009" spans="1:16" ht="13.5">
      <c r="A1009" s="361"/>
      <c r="B1009" s="361"/>
      <c r="C1009" s="361"/>
      <c r="D1009" s="361"/>
      <c r="E1009" s="361"/>
      <c r="F1009" s="361"/>
      <c r="G1009" s="361"/>
      <c r="H1009" s="361"/>
      <c r="I1009" s="361"/>
      <c r="J1009" s="361"/>
      <c r="K1009" s="361"/>
      <c r="L1009" s="361"/>
      <c r="M1009" s="361"/>
      <c r="N1009" s="361"/>
      <c r="O1009" s="361"/>
      <c r="P1009" s="361"/>
    </row>
    <row r="1010" spans="1:16" ht="13.5">
      <c r="A1010" s="361"/>
      <c r="B1010" s="361"/>
      <c r="C1010" s="361"/>
      <c r="D1010" s="361"/>
      <c r="E1010" s="361"/>
      <c r="F1010" s="361"/>
      <c r="G1010" s="361"/>
      <c r="H1010" s="361"/>
      <c r="I1010" s="361"/>
      <c r="J1010" s="361"/>
      <c r="K1010" s="361"/>
      <c r="L1010" s="361"/>
      <c r="M1010" s="361"/>
      <c r="N1010" s="361"/>
      <c r="O1010" s="361"/>
      <c r="P1010" s="361"/>
    </row>
    <row r="1011" spans="1:16" ht="13.5">
      <c r="A1011" s="361"/>
      <c r="B1011" s="361"/>
      <c r="C1011" s="361"/>
      <c r="D1011" s="361"/>
      <c r="E1011" s="361"/>
      <c r="F1011" s="361"/>
      <c r="G1011" s="361"/>
      <c r="H1011" s="361"/>
      <c r="I1011" s="361"/>
      <c r="J1011" s="361"/>
      <c r="K1011" s="361"/>
      <c r="L1011" s="361"/>
      <c r="M1011" s="361"/>
      <c r="N1011" s="361"/>
      <c r="O1011" s="361"/>
      <c r="P1011" s="361"/>
    </row>
    <row r="1012" spans="1:16" ht="13.5">
      <c r="A1012" s="361"/>
      <c r="B1012" s="361"/>
      <c r="C1012" s="361"/>
      <c r="D1012" s="361"/>
      <c r="E1012" s="361"/>
      <c r="F1012" s="361"/>
      <c r="G1012" s="361"/>
      <c r="H1012" s="361"/>
      <c r="I1012" s="361"/>
      <c r="J1012" s="361"/>
      <c r="K1012" s="361"/>
      <c r="L1012" s="361"/>
      <c r="M1012" s="361"/>
      <c r="N1012" s="361"/>
      <c r="O1012" s="361"/>
      <c r="P1012" s="361"/>
    </row>
    <row r="1013" spans="1:16" ht="13.5">
      <c r="A1013" s="361"/>
      <c r="B1013" s="361"/>
      <c r="C1013" s="361"/>
      <c r="D1013" s="361"/>
      <c r="E1013" s="361"/>
      <c r="F1013" s="361"/>
      <c r="G1013" s="361"/>
      <c r="H1013" s="361"/>
      <c r="I1013" s="361"/>
      <c r="J1013" s="361"/>
      <c r="K1013" s="361"/>
      <c r="L1013" s="361"/>
      <c r="M1013" s="361"/>
      <c r="N1013" s="361"/>
      <c r="O1013" s="361"/>
      <c r="P1013" s="361"/>
    </row>
    <row r="1014" spans="1:16" ht="13.5">
      <c r="A1014" s="361"/>
      <c r="B1014" s="361"/>
      <c r="C1014" s="361"/>
      <c r="D1014" s="361"/>
      <c r="E1014" s="361"/>
      <c r="F1014" s="361"/>
      <c r="G1014" s="361"/>
      <c r="H1014" s="361"/>
      <c r="I1014" s="361"/>
      <c r="J1014" s="361"/>
      <c r="K1014" s="361"/>
      <c r="L1014" s="361"/>
      <c r="M1014" s="361"/>
      <c r="N1014" s="361"/>
      <c r="O1014" s="361"/>
      <c r="P1014" s="361"/>
    </row>
    <row r="1015" spans="1:16" ht="13.5">
      <c r="A1015" s="361"/>
      <c r="B1015" s="361"/>
      <c r="C1015" s="361"/>
      <c r="D1015" s="361"/>
      <c r="E1015" s="361"/>
      <c r="F1015" s="361"/>
      <c r="G1015" s="361"/>
      <c r="H1015" s="361"/>
      <c r="I1015" s="361"/>
      <c r="J1015" s="361"/>
      <c r="K1015" s="361"/>
      <c r="L1015" s="361"/>
      <c r="M1015" s="361"/>
      <c r="N1015" s="361"/>
      <c r="O1015" s="361"/>
      <c r="P1015" s="361"/>
    </row>
    <row r="1016" spans="1:16" ht="13.5">
      <c r="A1016" s="361"/>
      <c r="B1016" s="361"/>
      <c r="C1016" s="361"/>
      <c r="D1016" s="361"/>
      <c r="E1016" s="361"/>
      <c r="F1016" s="361"/>
      <c r="G1016" s="361"/>
      <c r="H1016" s="361"/>
      <c r="I1016" s="361"/>
      <c r="J1016" s="361"/>
      <c r="K1016" s="361"/>
      <c r="L1016" s="361"/>
      <c r="M1016" s="361"/>
      <c r="N1016" s="361"/>
      <c r="O1016" s="361"/>
      <c r="P1016" s="361"/>
    </row>
    <row r="1017" spans="1:16" ht="13.5">
      <c r="A1017" s="361"/>
      <c r="B1017" s="361"/>
      <c r="C1017" s="361"/>
      <c r="D1017" s="361"/>
      <c r="E1017" s="361"/>
      <c r="F1017" s="361"/>
      <c r="G1017" s="361"/>
      <c r="H1017" s="361"/>
      <c r="I1017" s="361"/>
      <c r="J1017" s="361"/>
      <c r="K1017" s="361"/>
      <c r="L1017" s="361"/>
      <c r="M1017" s="361"/>
      <c r="N1017" s="361"/>
      <c r="O1017" s="361"/>
      <c r="P1017" s="361"/>
    </row>
    <row r="1018" spans="1:16" ht="13.5">
      <c r="A1018" s="361"/>
      <c r="B1018" s="361"/>
      <c r="C1018" s="361"/>
      <c r="D1018" s="361"/>
      <c r="E1018" s="361"/>
      <c r="F1018" s="361"/>
      <c r="G1018" s="361"/>
      <c r="H1018" s="361"/>
      <c r="I1018" s="361"/>
      <c r="J1018" s="361"/>
      <c r="K1018" s="361"/>
      <c r="L1018" s="361"/>
      <c r="M1018" s="361"/>
      <c r="N1018" s="361"/>
      <c r="O1018" s="361"/>
      <c r="P1018" s="361"/>
    </row>
    <row r="1019" spans="1:16" ht="13.5">
      <c r="A1019" s="361"/>
      <c r="B1019" s="361"/>
      <c r="C1019" s="361"/>
      <c r="D1019" s="361"/>
      <c r="E1019" s="361"/>
      <c r="F1019" s="361"/>
      <c r="G1019" s="361"/>
      <c r="H1019" s="361"/>
      <c r="I1019" s="361"/>
      <c r="J1019" s="361"/>
      <c r="K1019" s="361"/>
      <c r="L1019" s="361"/>
      <c r="M1019" s="361"/>
      <c r="N1019" s="361"/>
      <c r="O1019" s="361"/>
      <c r="P1019" s="361"/>
    </row>
    <row r="1020" spans="1:16" ht="13.5">
      <c r="A1020" s="361"/>
      <c r="B1020" s="361"/>
      <c r="C1020" s="361"/>
      <c r="D1020" s="361"/>
      <c r="E1020" s="361"/>
      <c r="F1020" s="361"/>
      <c r="G1020" s="361"/>
      <c r="H1020" s="361"/>
      <c r="I1020" s="361"/>
      <c r="J1020" s="361"/>
      <c r="K1020" s="361"/>
      <c r="L1020" s="361"/>
      <c r="M1020" s="361"/>
      <c r="N1020" s="361"/>
      <c r="O1020" s="361"/>
      <c r="P1020" s="361"/>
    </row>
    <row r="1021" spans="1:16" ht="13.5">
      <c r="A1021" s="361"/>
      <c r="B1021" s="361"/>
      <c r="C1021" s="361"/>
      <c r="D1021" s="361"/>
      <c r="E1021" s="361"/>
      <c r="F1021" s="361"/>
      <c r="G1021" s="361"/>
      <c r="H1021" s="361"/>
      <c r="I1021" s="361"/>
      <c r="J1021" s="361"/>
      <c r="K1021" s="361"/>
      <c r="L1021" s="361"/>
      <c r="M1021" s="361"/>
      <c r="N1021" s="361"/>
      <c r="O1021" s="361"/>
      <c r="P1021" s="361"/>
    </row>
    <row r="1022" spans="1:16" ht="13.5">
      <c r="A1022" s="361"/>
      <c r="B1022" s="361"/>
      <c r="C1022" s="361"/>
      <c r="D1022" s="361"/>
      <c r="E1022" s="361"/>
      <c r="F1022" s="361"/>
      <c r="G1022" s="361"/>
      <c r="H1022" s="361"/>
      <c r="I1022" s="361"/>
      <c r="J1022" s="361"/>
      <c r="K1022" s="361"/>
      <c r="L1022" s="361"/>
      <c r="M1022" s="361"/>
      <c r="N1022" s="361"/>
      <c r="O1022" s="361"/>
      <c r="P1022" s="361"/>
    </row>
    <row r="1023" spans="1:16" ht="13.5">
      <c r="A1023" s="361"/>
      <c r="B1023" s="361"/>
      <c r="C1023" s="361"/>
      <c r="D1023" s="361"/>
      <c r="E1023" s="361"/>
      <c r="F1023" s="361"/>
      <c r="G1023" s="361"/>
      <c r="H1023" s="361"/>
      <c r="I1023" s="361"/>
      <c r="J1023" s="361"/>
      <c r="K1023" s="361"/>
      <c r="L1023" s="361"/>
      <c r="M1023" s="361"/>
      <c r="N1023" s="361"/>
      <c r="O1023" s="361"/>
      <c r="P1023" s="361"/>
    </row>
    <row r="1024" spans="1:16" ht="13.5">
      <c r="A1024" s="361"/>
      <c r="B1024" s="361"/>
      <c r="C1024" s="361"/>
      <c r="D1024" s="361"/>
      <c r="E1024" s="361"/>
      <c r="F1024" s="361"/>
      <c r="G1024" s="361"/>
      <c r="H1024" s="361"/>
      <c r="I1024" s="361"/>
      <c r="J1024" s="361"/>
      <c r="K1024" s="361"/>
      <c r="L1024" s="361"/>
      <c r="M1024" s="361"/>
      <c r="N1024" s="361"/>
      <c r="O1024" s="361"/>
      <c r="P1024" s="361"/>
    </row>
    <row r="1025" spans="1:16" ht="13.5">
      <c r="A1025" s="361"/>
      <c r="B1025" s="361"/>
      <c r="C1025" s="361"/>
      <c r="D1025" s="361"/>
      <c r="E1025" s="361"/>
      <c r="F1025" s="361"/>
      <c r="G1025" s="361"/>
      <c r="H1025" s="361"/>
      <c r="I1025" s="361"/>
      <c r="J1025" s="361"/>
      <c r="K1025" s="361"/>
      <c r="L1025" s="361"/>
      <c r="M1025" s="361"/>
      <c r="N1025" s="361"/>
      <c r="O1025" s="361"/>
      <c r="P1025" s="361"/>
    </row>
    <row r="1026" spans="1:16" ht="13.5">
      <c r="A1026" s="361"/>
      <c r="B1026" s="361"/>
      <c r="C1026" s="361"/>
      <c r="D1026" s="361"/>
      <c r="E1026" s="361"/>
      <c r="F1026" s="361"/>
      <c r="G1026" s="361"/>
      <c r="H1026" s="361"/>
      <c r="I1026" s="361"/>
      <c r="J1026" s="361"/>
      <c r="K1026" s="361"/>
      <c r="L1026" s="361"/>
      <c r="M1026" s="361"/>
      <c r="N1026" s="361"/>
      <c r="O1026" s="361"/>
      <c r="P1026" s="361"/>
    </row>
    <row r="1027" spans="1:16" ht="13.5">
      <c r="A1027" s="361"/>
      <c r="B1027" s="361"/>
      <c r="C1027" s="361"/>
      <c r="D1027" s="361"/>
      <c r="E1027" s="361"/>
      <c r="F1027" s="361"/>
      <c r="G1027" s="361"/>
      <c r="H1027" s="361"/>
      <c r="I1027" s="361"/>
      <c r="J1027" s="361"/>
      <c r="K1027" s="361"/>
      <c r="L1027" s="361"/>
      <c r="M1027" s="361"/>
      <c r="N1027" s="361"/>
      <c r="O1027" s="361"/>
      <c r="P1027" s="361"/>
    </row>
    <row r="1028" spans="1:16" ht="13.5">
      <c r="A1028" s="361"/>
      <c r="B1028" s="361"/>
      <c r="C1028" s="361"/>
      <c r="D1028" s="361"/>
      <c r="E1028" s="361"/>
      <c r="F1028" s="361"/>
      <c r="G1028" s="361"/>
      <c r="H1028" s="361"/>
      <c r="I1028" s="361"/>
      <c r="J1028" s="361"/>
      <c r="K1028" s="361"/>
      <c r="L1028" s="361"/>
      <c r="M1028" s="361"/>
      <c r="N1028" s="361"/>
      <c r="O1028" s="361"/>
      <c r="P1028" s="361"/>
    </row>
    <row r="1029" spans="1:16" ht="13.5">
      <c r="A1029" s="361"/>
      <c r="B1029" s="361"/>
      <c r="C1029" s="361"/>
      <c r="D1029" s="361"/>
      <c r="E1029" s="361"/>
      <c r="F1029" s="361"/>
      <c r="G1029" s="361"/>
      <c r="H1029" s="361"/>
      <c r="I1029" s="361"/>
      <c r="J1029" s="361"/>
      <c r="K1029" s="361"/>
      <c r="L1029" s="361"/>
      <c r="M1029" s="361"/>
      <c r="N1029" s="361"/>
      <c r="O1029" s="361"/>
      <c r="P1029" s="361"/>
    </row>
    <row r="1030" spans="1:16" ht="13.5">
      <c r="A1030" s="361"/>
      <c r="B1030" s="361"/>
      <c r="C1030" s="361"/>
      <c r="D1030" s="361"/>
      <c r="E1030" s="361"/>
      <c r="F1030" s="361"/>
      <c r="G1030" s="361"/>
      <c r="H1030" s="361"/>
      <c r="I1030" s="361"/>
      <c r="J1030" s="361"/>
      <c r="K1030" s="361"/>
      <c r="L1030" s="361"/>
      <c r="M1030" s="361"/>
      <c r="N1030" s="361"/>
      <c r="O1030" s="361"/>
      <c r="P1030" s="361"/>
    </row>
    <row r="1031" spans="1:16" ht="13.5">
      <c r="A1031" s="361"/>
      <c r="B1031" s="361"/>
      <c r="C1031" s="361"/>
      <c r="D1031" s="361"/>
      <c r="E1031" s="361"/>
      <c r="F1031" s="361"/>
      <c r="G1031" s="361"/>
      <c r="H1031" s="361"/>
      <c r="I1031" s="361"/>
      <c r="J1031" s="361"/>
      <c r="K1031" s="361"/>
      <c r="L1031" s="361"/>
      <c r="M1031" s="361"/>
      <c r="N1031" s="361"/>
      <c r="O1031" s="361"/>
      <c r="P1031" s="361"/>
    </row>
    <row r="1032" spans="1:16" ht="13.5">
      <c r="A1032" s="361"/>
      <c r="B1032" s="361"/>
      <c r="C1032" s="361"/>
      <c r="D1032" s="361"/>
      <c r="E1032" s="361"/>
      <c r="F1032" s="361"/>
      <c r="G1032" s="361"/>
      <c r="H1032" s="361"/>
      <c r="I1032" s="361"/>
      <c r="J1032" s="361"/>
      <c r="K1032" s="361"/>
      <c r="L1032" s="361"/>
      <c r="M1032" s="361"/>
      <c r="N1032" s="361"/>
      <c r="O1032" s="361"/>
      <c r="P1032" s="361"/>
    </row>
    <row r="1033" spans="1:16" ht="13.5">
      <c r="A1033" s="361"/>
      <c r="B1033" s="361"/>
      <c r="C1033" s="361"/>
      <c r="D1033" s="361"/>
      <c r="E1033" s="361"/>
      <c r="F1033" s="361"/>
      <c r="G1033" s="361"/>
      <c r="H1033" s="361"/>
      <c r="I1033" s="361"/>
      <c r="J1033" s="361"/>
      <c r="K1033" s="361"/>
      <c r="L1033" s="361"/>
      <c r="M1033" s="361"/>
      <c r="N1033" s="361"/>
      <c r="O1033" s="361"/>
      <c r="P1033" s="361"/>
    </row>
    <row r="1034" spans="1:16" ht="13.5">
      <c r="A1034" s="361"/>
      <c r="B1034" s="361"/>
      <c r="C1034" s="361"/>
      <c r="D1034" s="361"/>
      <c r="E1034" s="361"/>
      <c r="F1034" s="361"/>
      <c r="G1034" s="361"/>
      <c r="H1034" s="361"/>
      <c r="I1034" s="361"/>
      <c r="J1034" s="361"/>
      <c r="K1034" s="361"/>
      <c r="L1034" s="361"/>
      <c r="M1034" s="361"/>
      <c r="N1034" s="361"/>
      <c r="O1034" s="361"/>
      <c r="P1034" s="361"/>
    </row>
    <row r="1035" spans="1:16" ht="13.5">
      <c r="A1035" s="361"/>
      <c r="B1035" s="361"/>
      <c r="C1035" s="361"/>
      <c r="D1035" s="361"/>
      <c r="E1035" s="361"/>
      <c r="F1035" s="361"/>
      <c r="G1035" s="361"/>
      <c r="H1035" s="361"/>
      <c r="I1035" s="361"/>
      <c r="J1035" s="361"/>
      <c r="K1035" s="361"/>
      <c r="L1035" s="361"/>
      <c r="M1035" s="361"/>
      <c r="N1035" s="361"/>
      <c r="O1035" s="361"/>
      <c r="P1035" s="361"/>
    </row>
    <row r="1036" spans="1:16" ht="13.5">
      <c r="A1036" s="361"/>
      <c r="B1036" s="361"/>
      <c r="C1036" s="361"/>
      <c r="D1036" s="361"/>
      <c r="E1036" s="361"/>
      <c r="F1036" s="361"/>
      <c r="G1036" s="361"/>
      <c r="H1036" s="361"/>
      <c r="I1036" s="361"/>
      <c r="J1036" s="361"/>
      <c r="K1036" s="361"/>
      <c r="L1036" s="361"/>
      <c r="M1036" s="361"/>
      <c r="N1036" s="361"/>
      <c r="O1036" s="361"/>
      <c r="P1036" s="361"/>
    </row>
    <row r="1037" spans="1:16" ht="13.5">
      <c r="A1037" s="361"/>
      <c r="B1037" s="361"/>
      <c r="C1037" s="361"/>
      <c r="D1037" s="361"/>
      <c r="E1037" s="361"/>
      <c r="F1037" s="361"/>
      <c r="G1037" s="361"/>
      <c r="H1037" s="361"/>
      <c r="I1037" s="361"/>
      <c r="J1037" s="361"/>
      <c r="K1037" s="361"/>
      <c r="L1037" s="361"/>
      <c r="M1037" s="361"/>
      <c r="N1037" s="361"/>
      <c r="O1037" s="361"/>
      <c r="P1037" s="361"/>
    </row>
    <row r="1038" spans="1:16" ht="13.5">
      <c r="A1038" s="361"/>
      <c r="B1038" s="361"/>
      <c r="C1038" s="361"/>
      <c r="D1038" s="361"/>
      <c r="E1038" s="361"/>
      <c r="F1038" s="361"/>
      <c r="G1038" s="361"/>
      <c r="H1038" s="361"/>
      <c r="I1038" s="361"/>
      <c r="J1038" s="361"/>
      <c r="K1038" s="361"/>
      <c r="L1038" s="361"/>
      <c r="M1038" s="361"/>
      <c r="N1038" s="361"/>
      <c r="O1038" s="361"/>
      <c r="P1038" s="361"/>
    </row>
    <row r="1039" spans="1:16" ht="13.5">
      <c r="A1039" s="361"/>
      <c r="B1039" s="361"/>
      <c r="C1039" s="361"/>
      <c r="D1039" s="361"/>
      <c r="E1039" s="361"/>
      <c r="F1039" s="361"/>
      <c r="G1039" s="361"/>
      <c r="H1039" s="361"/>
      <c r="I1039" s="361"/>
      <c r="J1039" s="361"/>
      <c r="K1039" s="361"/>
      <c r="L1039" s="361"/>
      <c r="M1039" s="361"/>
      <c r="N1039" s="361"/>
      <c r="O1039" s="361"/>
      <c r="P1039" s="361"/>
    </row>
    <row r="1040" spans="1:16" ht="13.5">
      <c r="A1040" s="361"/>
      <c r="B1040" s="361"/>
      <c r="C1040" s="361"/>
      <c r="D1040" s="361"/>
      <c r="E1040" s="361"/>
      <c r="F1040" s="361"/>
      <c r="G1040" s="361"/>
      <c r="H1040" s="361"/>
      <c r="I1040" s="361"/>
      <c r="J1040" s="361"/>
      <c r="K1040" s="361"/>
      <c r="L1040" s="361"/>
      <c r="M1040" s="361"/>
      <c r="N1040" s="361"/>
      <c r="O1040" s="361"/>
      <c r="P1040" s="361"/>
    </row>
    <row r="1041" spans="1:16" ht="13.5">
      <c r="A1041" s="361"/>
      <c r="B1041" s="361"/>
      <c r="C1041" s="361"/>
      <c r="D1041" s="361"/>
      <c r="E1041" s="361"/>
      <c r="F1041" s="361"/>
      <c r="G1041" s="361"/>
      <c r="H1041" s="361"/>
      <c r="I1041" s="361"/>
      <c r="J1041" s="361"/>
      <c r="K1041" s="361"/>
      <c r="L1041" s="361"/>
      <c r="M1041" s="361"/>
      <c r="N1041" s="361"/>
      <c r="O1041" s="361"/>
      <c r="P1041" s="361"/>
    </row>
    <row r="1042" spans="1:16" ht="13.5">
      <c r="A1042" s="361"/>
      <c r="B1042" s="361"/>
      <c r="C1042" s="361"/>
      <c r="D1042" s="361"/>
      <c r="E1042" s="361"/>
      <c r="F1042" s="361"/>
      <c r="G1042" s="361"/>
      <c r="H1042" s="361"/>
      <c r="I1042" s="361"/>
      <c r="J1042" s="361"/>
      <c r="K1042" s="361"/>
      <c r="L1042" s="361"/>
      <c r="M1042" s="361"/>
      <c r="N1042" s="361"/>
      <c r="O1042" s="361"/>
      <c r="P1042" s="361"/>
    </row>
    <row r="1043" spans="1:16" ht="13.5">
      <c r="A1043" s="361"/>
      <c r="B1043" s="361"/>
      <c r="C1043" s="361"/>
      <c r="D1043" s="361"/>
      <c r="E1043" s="361"/>
      <c r="F1043" s="361"/>
      <c r="G1043" s="361"/>
      <c r="H1043" s="361"/>
      <c r="I1043" s="361"/>
      <c r="J1043" s="361"/>
      <c r="K1043" s="361"/>
      <c r="L1043" s="361"/>
      <c r="M1043" s="361"/>
      <c r="N1043" s="361"/>
      <c r="O1043" s="361"/>
      <c r="P1043" s="361"/>
    </row>
    <row r="1044" spans="1:16" ht="13.5">
      <c r="A1044" s="361"/>
      <c r="B1044" s="361"/>
      <c r="C1044" s="361"/>
      <c r="D1044" s="361"/>
      <c r="E1044" s="361"/>
      <c r="F1044" s="361"/>
      <c r="G1044" s="361"/>
      <c r="H1044" s="361"/>
      <c r="I1044" s="361"/>
      <c r="J1044" s="361"/>
      <c r="K1044" s="361"/>
      <c r="L1044" s="361"/>
      <c r="M1044" s="361"/>
      <c r="N1044" s="361"/>
      <c r="O1044" s="361"/>
      <c r="P1044" s="361"/>
    </row>
    <row r="1045" spans="1:16" ht="13.5">
      <c r="A1045" s="361"/>
      <c r="B1045" s="361"/>
      <c r="C1045" s="361"/>
      <c r="D1045" s="361"/>
      <c r="E1045" s="361"/>
      <c r="F1045" s="361"/>
      <c r="G1045" s="361"/>
      <c r="H1045" s="361"/>
      <c r="I1045" s="361"/>
      <c r="J1045" s="361"/>
      <c r="K1045" s="361"/>
      <c r="L1045" s="361"/>
      <c r="M1045" s="361"/>
      <c r="N1045" s="361"/>
      <c r="O1045" s="361"/>
      <c r="P1045" s="361"/>
    </row>
    <row r="1046" spans="1:16" ht="13.5">
      <c r="A1046" s="361"/>
      <c r="B1046" s="361"/>
      <c r="C1046" s="361"/>
      <c r="D1046" s="361"/>
      <c r="E1046" s="361"/>
      <c r="F1046" s="361"/>
      <c r="G1046" s="361"/>
      <c r="H1046" s="361"/>
      <c r="I1046" s="361"/>
      <c r="J1046" s="361"/>
      <c r="K1046" s="361"/>
      <c r="L1046" s="361"/>
      <c r="M1046" s="361"/>
      <c r="N1046" s="361"/>
      <c r="O1046" s="361"/>
      <c r="P1046" s="361"/>
    </row>
    <row r="1047" spans="1:16" ht="13.5">
      <c r="A1047" s="361"/>
      <c r="B1047" s="361"/>
      <c r="C1047" s="361"/>
      <c r="D1047" s="361"/>
      <c r="E1047" s="361"/>
      <c r="F1047" s="361"/>
      <c r="G1047" s="361"/>
      <c r="H1047" s="361"/>
      <c r="I1047" s="361"/>
      <c r="J1047" s="361"/>
      <c r="K1047" s="361"/>
      <c r="L1047" s="361"/>
      <c r="M1047" s="361"/>
      <c r="N1047" s="361"/>
      <c r="O1047" s="361"/>
      <c r="P1047" s="361"/>
    </row>
    <row r="1048" spans="1:16" ht="13.5">
      <c r="A1048" s="361"/>
      <c r="B1048" s="361"/>
      <c r="C1048" s="361"/>
      <c r="D1048" s="361"/>
      <c r="E1048" s="361"/>
      <c r="F1048" s="361"/>
      <c r="G1048" s="361"/>
      <c r="H1048" s="361"/>
      <c r="I1048" s="361"/>
      <c r="J1048" s="361"/>
      <c r="K1048" s="361"/>
      <c r="L1048" s="361"/>
      <c r="M1048" s="361"/>
      <c r="N1048" s="361"/>
      <c r="O1048" s="361"/>
      <c r="P1048" s="361"/>
    </row>
    <row r="1049" spans="1:16" ht="13.5">
      <c r="A1049" s="361"/>
      <c r="B1049" s="361"/>
      <c r="C1049" s="361"/>
      <c r="D1049" s="361"/>
      <c r="E1049" s="361"/>
      <c r="F1049" s="361"/>
      <c r="G1049" s="361"/>
      <c r="H1049" s="361"/>
      <c r="I1049" s="361"/>
      <c r="J1049" s="361"/>
      <c r="K1049" s="361"/>
      <c r="L1049" s="361"/>
      <c r="M1049" s="361"/>
      <c r="N1049" s="361"/>
      <c r="O1049" s="361"/>
      <c r="P1049" s="361"/>
    </row>
    <row r="1050" spans="1:16" ht="13.5">
      <c r="A1050" s="361"/>
      <c r="B1050" s="361"/>
      <c r="C1050" s="361"/>
      <c r="D1050" s="361"/>
      <c r="E1050" s="361"/>
      <c r="F1050" s="361"/>
      <c r="G1050" s="361"/>
      <c r="H1050" s="361"/>
      <c r="I1050" s="361"/>
      <c r="J1050" s="361"/>
      <c r="K1050" s="361"/>
      <c r="L1050" s="361"/>
      <c r="M1050" s="361"/>
      <c r="N1050" s="361"/>
      <c r="O1050" s="361"/>
      <c r="P1050" s="361"/>
    </row>
    <row r="1051" spans="1:16" ht="13.5">
      <c r="A1051" s="361"/>
      <c r="B1051" s="361"/>
      <c r="C1051" s="361"/>
      <c r="D1051" s="361"/>
      <c r="E1051" s="361"/>
      <c r="F1051" s="361"/>
      <c r="G1051" s="361"/>
      <c r="H1051" s="361"/>
      <c r="I1051" s="361"/>
      <c r="J1051" s="361"/>
      <c r="K1051" s="361"/>
      <c r="L1051" s="361"/>
      <c r="M1051" s="361"/>
      <c r="N1051" s="361"/>
      <c r="O1051" s="361"/>
      <c r="P1051" s="361"/>
    </row>
    <row r="1052" spans="1:16" ht="13.5">
      <c r="A1052" s="361"/>
      <c r="B1052" s="361"/>
      <c r="C1052" s="361"/>
      <c r="D1052" s="361"/>
      <c r="E1052" s="361"/>
      <c r="F1052" s="361"/>
      <c r="G1052" s="361"/>
      <c r="H1052" s="361"/>
      <c r="I1052" s="361"/>
      <c r="J1052" s="361"/>
      <c r="K1052" s="361"/>
      <c r="L1052" s="361"/>
      <c r="M1052" s="361"/>
      <c r="N1052" s="361"/>
      <c r="O1052" s="361"/>
      <c r="P1052" s="361"/>
    </row>
    <row r="1053" spans="1:16" ht="13.5">
      <c r="A1053" s="361"/>
      <c r="B1053" s="361"/>
      <c r="C1053" s="361"/>
      <c r="D1053" s="361"/>
      <c r="E1053" s="361"/>
      <c r="F1053" s="361"/>
      <c r="G1053" s="361"/>
      <c r="H1053" s="361"/>
      <c r="I1053" s="361"/>
      <c r="J1053" s="361"/>
      <c r="K1053" s="361"/>
      <c r="L1053" s="361"/>
      <c r="M1053" s="361"/>
      <c r="N1053" s="361"/>
      <c r="O1053" s="361"/>
      <c r="P1053" s="361"/>
    </row>
    <row r="1054" spans="1:16" ht="13.5">
      <c r="A1054" s="361"/>
      <c r="B1054" s="361"/>
      <c r="C1054" s="361"/>
      <c r="D1054" s="361"/>
      <c r="E1054" s="361"/>
      <c r="F1054" s="361"/>
      <c r="G1054" s="361"/>
      <c r="H1054" s="361"/>
      <c r="I1054" s="361"/>
      <c r="J1054" s="361"/>
      <c r="K1054" s="361"/>
      <c r="L1054" s="361"/>
      <c r="M1054" s="361"/>
      <c r="N1054" s="361"/>
      <c r="O1054" s="361"/>
      <c r="P1054" s="361"/>
    </row>
    <row r="1055" spans="1:16" ht="13.5">
      <c r="A1055" s="361"/>
      <c r="B1055" s="361"/>
      <c r="C1055" s="361"/>
      <c r="D1055" s="361"/>
      <c r="E1055" s="361"/>
      <c r="F1055" s="361"/>
      <c r="G1055" s="361"/>
      <c r="H1055" s="361"/>
      <c r="I1055" s="361"/>
      <c r="J1055" s="361"/>
      <c r="K1055" s="361"/>
      <c r="L1055" s="361"/>
      <c r="M1055" s="361"/>
      <c r="N1055" s="361"/>
      <c r="O1055" s="361"/>
      <c r="P1055" s="361"/>
    </row>
    <row r="1056" spans="1:16" ht="13.5">
      <c r="A1056" s="361"/>
      <c r="B1056" s="361"/>
      <c r="C1056" s="361"/>
      <c r="D1056" s="361"/>
      <c r="E1056" s="361"/>
      <c r="F1056" s="361"/>
      <c r="G1056" s="361"/>
      <c r="H1056" s="361"/>
      <c r="I1056" s="361"/>
      <c r="J1056" s="361"/>
      <c r="K1056" s="361"/>
      <c r="L1056" s="361"/>
      <c r="M1056" s="361"/>
      <c r="N1056" s="361"/>
      <c r="O1056" s="361"/>
      <c r="P1056" s="361"/>
    </row>
    <row r="1057" spans="1:16" ht="13.5">
      <c r="A1057" s="361"/>
      <c r="B1057" s="361"/>
      <c r="C1057" s="361"/>
      <c r="D1057" s="361"/>
      <c r="E1057" s="361"/>
      <c r="F1057" s="361"/>
      <c r="G1057" s="361"/>
      <c r="H1057" s="361"/>
      <c r="I1057" s="361"/>
      <c r="J1057" s="361"/>
      <c r="K1057" s="361"/>
      <c r="L1057" s="361"/>
      <c r="M1057" s="361"/>
      <c r="N1057" s="361"/>
      <c r="O1057" s="361"/>
      <c r="P1057" s="361"/>
    </row>
    <row r="1058" spans="1:16" ht="13.5">
      <c r="A1058" s="361"/>
      <c r="B1058" s="361"/>
      <c r="C1058" s="361"/>
      <c r="D1058" s="361"/>
      <c r="E1058" s="361"/>
      <c r="F1058" s="361"/>
      <c r="G1058" s="361"/>
      <c r="H1058" s="361"/>
      <c r="I1058" s="361"/>
      <c r="J1058" s="361"/>
      <c r="K1058" s="361"/>
      <c r="L1058" s="361"/>
      <c r="M1058" s="361"/>
      <c r="N1058" s="361"/>
      <c r="O1058" s="361"/>
      <c r="P1058" s="361"/>
    </row>
    <row r="1059" spans="1:16" ht="13.5">
      <c r="A1059" s="361"/>
      <c r="B1059" s="361"/>
      <c r="C1059" s="361"/>
      <c r="D1059" s="361"/>
      <c r="E1059" s="361"/>
      <c r="F1059" s="361"/>
      <c r="G1059" s="361"/>
      <c r="H1059" s="361"/>
      <c r="I1059" s="361"/>
      <c r="J1059" s="361"/>
      <c r="K1059" s="361"/>
      <c r="L1059" s="361"/>
      <c r="M1059" s="361"/>
      <c r="N1059" s="361"/>
      <c r="O1059" s="361"/>
      <c r="P1059" s="361"/>
    </row>
    <row r="1060" spans="1:16" ht="13.5">
      <c r="A1060" s="361"/>
      <c r="B1060" s="361"/>
      <c r="C1060" s="361"/>
      <c r="D1060" s="361"/>
      <c r="E1060" s="361"/>
      <c r="F1060" s="361"/>
      <c r="G1060" s="361"/>
      <c r="H1060" s="361"/>
      <c r="I1060" s="361"/>
      <c r="J1060" s="361"/>
      <c r="K1060" s="361"/>
      <c r="L1060" s="361"/>
      <c r="M1060" s="361"/>
      <c r="N1060" s="361"/>
      <c r="O1060" s="361"/>
      <c r="P1060" s="361"/>
    </row>
    <row r="1061" spans="1:16" ht="13.5">
      <c r="A1061" s="361"/>
      <c r="B1061" s="361"/>
      <c r="C1061" s="361"/>
      <c r="D1061" s="361"/>
      <c r="E1061" s="361"/>
      <c r="F1061" s="361"/>
      <c r="G1061" s="361"/>
      <c r="H1061" s="361"/>
      <c r="I1061" s="361"/>
      <c r="J1061" s="361"/>
      <c r="K1061" s="361"/>
      <c r="L1061" s="361"/>
      <c r="M1061" s="361"/>
      <c r="N1061" s="361"/>
      <c r="O1061" s="361"/>
      <c r="P1061" s="361"/>
    </row>
    <row r="1062" spans="1:16" ht="13.5">
      <c r="A1062" s="361"/>
      <c r="B1062" s="361"/>
      <c r="C1062" s="361"/>
      <c r="D1062" s="361"/>
      <c r="E1062" s="361"/>
      <c r="F1062" s="361"/>
      <c r="G1062" s="361"/>
      <c r="H1062" s="361"/>
      <c r="I1062" s="361"/>
      <c r="J1062" s="361"/>
      <c r="K1062" s="361"/>
      <c r="L1062" s="361"/>
      <c r="M1062" s="361"/>
      <c r="N1062" s="361"/>
      <c r="O1062" s="361"/>
      <c r="P1062" s="361"/>
    </row>
    <row r="1063" spans="1:16" ht="13.5">
      <c r="A1063" s="361"/>
      <c r="B1063" s="361"/>
      <c r="C1063" s="361"/>
      <c r="D1063" s="361"/>
      <c r="E1063" s="361"/>
      <c r="F1063" s="361"/>
      <c r="G1063" s="361"/>
      <c r="H1063" s="361"/>
      <c r="I1063" s="361"/>
      <c r="J1063" s="361"/>
      <c r="K1063" s="361"/>
      <c r="L1063" s="361"/>
      <c r="M1063" s="361"/>
      <c r="N1063" s="361"/>
      <c r="O1063" s="361"/>
      <c r="P1063" s="361"/>
    </row>
    <row r="1064" spans="1:16" ht="13.5">
      <c r="A1064" s="361"/>
      <c r="B1064" s="361"/>
      <c r="C1064" s="361"/>
      <c r="D1064" s="361"/>
      <c r="E1064" s="361"/>
      <c r="F1064" s="361"/>
      <c r="G1064" s="361"/>
      <c r="H1064" s="361"/>
      <c r="I1064" s="361"/>
      <c r="J1064" s="361"/>
      <c r="K1064" s="361"/>
      <c r="L1064" s="361"/>
      <c r="M1064" s="361"/>
      <c r="N1064" s="361"/>
      <c r="O1064" s="361"/>
      <c r="P1064" s="361"/>
    </row>
    <row r="1065" spans="1:16" ht="13.5">
      <c r="A1065" s="361"/>
      <c r="B1065" s="361"/>
      <c r="C1065" s="361"/>
      <c r="D1065" s="361"/>
      <c r="E1065" s="361"/>
      <c r="F1065" s="361"/>
      <c r="G1065" s="361"/>
      <c r="H1065" s="361"/>
      <c r="I1065" s="361"/>
      <c r="J1065" s="361"/>
      <c r="K1065" s="361"/>
      <c r="L1065" s="361"/>
      <c r="M1065" s="361"/>
      <c r="N1065" s="361"/>
      <c r="O1065" s="361"/>
      <c r="P1065" s="361"/>
    </row>
    <row r="1066" spans="1:16" ht="13.5">
      <c r="A1066" s="361"/>
      <c r="B1066" s="361"/>
      <c r="C1066" s="361"/>
      <c r="D1066" s="361"/>
      <c r="E1066" s="361"/>
      <c r="F1066" s="361"/>
      <c r="G1066" s="361"/>
      <c r="H1066" s="361"/>
      <c r="I1066" s="361"/>
      <c r="J1066" s="361"/>
      <c r="K1066" s="361"/>
      <c r="L1066" s="361"/>
      <c r="M1066" s="361"/>
      <c r="N1066" s="361"/>
      <c r="O1066" s="361"/>
      <c r="P1066" s="361"/>
    </row>
    <row r="1067" spans="1:16" ht="13.5">
      <c r="A1067" s="361"/>
      <c r="B1067" s="361"/>
      <c r="C1067" s="361"/>
      <c r="D1067" s="361"/>
      <c r="E1067" s="361"/>
      <c r="F1067" s="361"/>
      <c r="G1067" s="361"/>
      <c r="H1067" s="361"/>
      <c r="I1067" s="361"/>
      <c r="J1067" s="361"/>
      <c r="K1067" s="361"/>
      <c r="L1067" s="361"/>
      <c r="M1067" s="361"/>
      <c r="N1067" s="361"/>
      <c r="O1067" s="361"/>
      <c r="P1067" s="361"/>
    </row>
    <row r="1068" spans="1:16" ht="13.5">
      <c r="A1068" s="361"/>
      <c r="B1068" s="361"/>
      <c r="C1068" s="361"/>
      <c r="D1068" s="361"/>
      <c r="E1068" s="361"/>
      <c r="F1068" s="361"/>
      <c r="G1068" s="361"/>
      <c r="H1068" s="361"/>
      <c r="I1068" s="361"/>
      <c r="J1068" s="361"/>
      <c r="K1068" s="361"/>
      <c r="L1068" s="361"/>
      <c r="M1068" s="361"/>
      <c r="N1068" s="361"/>
      <c r="O1068" s="361"/>
      <c r="P1068" s="361"/>
    </row>
    <row r="1069" spans="1:16" ht="13.5">
      <c r="A1069" s="361"/>
      <c r="B1069" s="361"/>
      <c r="C1069" s="361"/>
      <c r="D1069" s="361"/>
      <c r="E1069" s="361"/>
      <c r="F1069" s="361"/>
      <c r="G1069" s="361"/>
      <c r="H1069" s="361"/>
      <c r="I1069" s="361"/>
      <c r="J1069" s="361"/>
      <c r="K1069" s="361"/>
      <c r="L1069" s="361"/>
      <c r="M1069" s="361"/>
      <c r="N1069" s="361"/>
      <c r="O1069" s="361"/>
      <c r="P1069" s="361"/>
    </row>
    <row r="1070" spans="1:16" ht="13.5">
      <c r="A1070" s="361"/>
      <c r="B1070" s="361"/>
      <c r="C1070" s="361"/>
      <c r="D1070" s="361"/>
      <c r="E1070" s="361"/>
      <c r="F1070" s="361"/>
      <c r="G1070" s="361"/>
      <c r="H1070" s="361"/>
      <c r="I1070" s="361"/>
      <c r="J1070" s="361"/>
      <c r="K1070" s="361"/>
      <c r="L1070" s="361"/>
      <c r="M1070" s="361"/>
      <c r="N1070" s="361"/>
      <c r="O1070" s="361"/>
      <c r="P1070" s="361"/>
    </row>
    <row r="1071" spans="1:16" ht="13.5">
      <c r="A1071" s="361"/>
      <c r="B1071" s="361"/>
      <c r="C1071" s="361"/>
      <c r="D1071" s="361"/>
      <c r="E1071" s="361"/>
      <c r="F1071" s="361"/>
      <c r="G1071" s="361"/>
      <c r="H1071" s="361"/>
      <c r="I1071" s="361"/>
      <c r="J1071" s="361"/>
      <c r="K1071" s="361"/>
      <c r="L1071" s="361"/>
      <c r="M1071" s="361"/>
      <c r="N1071" s="361"/>
      <c r="O1071" s="361"/>
      <c r="P1071" s="361"/>
    </row>
    <row r="1072" spans="1:16" ht="13.5">
      <c r="A1072" s="361"/>
      <c r="B1072" s="361"/>
      <c r="C1072" s="361"/>
      <c r="D1072" s="361"/>
      <c r="E1072" s="361"/>
      <c r="F1072" s="361"/>
      <c r="G1072" s="361"/>
      <c r="H1072" s="361"/>
      <c r="I1072" s="361"/>
      <c r="J1072" s="361"/>
      <c r="K1072" s="361"/>
      <c r="L1072" s="361"/>
      <c r="M1072" s="361"/>
      <c r="N1072" s="361"/>
      <c r="O1072" s="361"/>
      <c r="P1072" s="361"/>
    </row>
    <row r="1073" spans="1:16" ht="13.5">
      <c r="A1073" s="361"/>
      <c r="B1073" s="361"/>
      <c r="C1073" s="361"/>
      <c r="D1073" s="361"/>
      <c r="E1073" s="361"/>
      <c r="F1073" s="361"/>
      <c r="G1073" s="361"/>
      <c r="H1073" s="361"/>
      <c r="I1073" s="361"/>
      <c r="J1073" s="361"/>
      <c r="K1073" s="361"/>
      <c r="L1073" s="361"/>
      <c r="M1073" s="361"/>
      <c r="N1073" s="361"/>
      <c r="O1073" s="361"/>
      <c r="P1073" s="361"/>
    </row>
    <row r="1074" spans="1:16" ht="13.5">
      <c r="A1074" s="361"/>
      <c r="B1074" s="361"/>
      <c r="C1074" s="361"/>
      <c r="D1074" s="361"/>
      <c r="E1074" s="361"/>
      <c r="F1074" s="361"/>
      <c r="G1074" s="361"/>
      <c r="H1074" s="361"/>
      <c r="I1074" s="361"/>
      <c r="J1074" s="361"/>
      <c r="K1074" s="361"/>
      <c r="L1074" s="361"/>
      <c r="M1074" s="361"/>
      <c r="N1074" s="361"/>
      <c r="O1074" s="361"/>
      <c r="P1074" s="361"/>
    </row>
    <row r="1075" spans="1:16" ht="13.5">
      <c r="A1075" s="361"/>
      <c r="B1075" s="361"/>
      <c r="C1075" s="361"/>
      <c r="D1075" s="361"/>
      <c r="E1075" s="361"/>
      <c r="F1075" s="361"/>
      <c r="G1075" s="361"/>
      <c r="H1075" s="361"/>
      <c r="I1075" s="361"/>
      <c r="J1075" s="361"/>
      <c r="K1075" s="361"/>
      <c r="L1075" s="361"/>
      <c r="M1075" s="361"/>
      <c r="N1075" s="361"/>
      <c r="O1075" s="361"/>
      <c r="P1075" s="361"/>
    </row>
    <row r="1076" spans="1:16" ht="13.5">
      <c r="A1076" s="361"/>
      <c r="B1076" s="361"/>
      <c r="C1076" s="361"/>
      <c r="D1076" s="361"/>
      <c r="E1076" s="361"/>
      <c r="F1076" s="361"/>
      <c r="G1076" s="361"/>
      <c r="H1076" s="361"/>
      <c r="I1076" s="361"/>
      <c r="J1076" s="361"/>
      <c r="K1076" s="361"/>
      <c r="L1076" s="361"/>
      <c r="M1076" s="361"/>
      <c r="N1076" s="361"/>
      <c r="O1076" s="361"/>
      <c r="P1076" s="361"/>
    </row>
    <row r="1077" spans="1:16" ht="13.5">
      <c r="A1077" s="361"/>
      <c r="B1077" s="361"/>
      <c r="C1077" s="361"/>
      <c r="D1077" s="361"/>
      <c r="E1077" s="361"/>
      <c r="F1077" s="361"/>
      <c r="G1077" s="361"/>
      <c r="H1077" s="361"/>
      <c r="I1077" s="361"/>
      <c r="J1077" s="361"/>
      <c r="K1077" s="361"/>
      <c r="L1077" s="361"/>
      <c r="M1077" s="361"/>
      <c r="N1077" s="361"/>
      <c r="O1077" s="361"/>
      <c r="P1077" s="361"/>
    </row>
    <row r="1078" spans="1:16" ht="13.5">
      <c r="A1078" s="361"/>
      <c r="B1078" s="361"/>
      <c r="C1078" s="361"/>
      <c r="D1078" s="361"/>
      <c r="E1078" s="361"/>
      <c r="F1078" s="361"/>
      <c r="G1078" s="361"/>
      <c r="H1078" s="361"/>
      <c r="I1078" s="361"/>
      <c r="J1078" s="361"/>
      <c r="K1078" s="361"/>
      <c r="L1078" s="361"/>
      <c r="M1078" s="361"/>
      <c r="N1078" s="361"/>
      <c r="O1078" s="361"/>
      <c r="P1078" s="361"/>
    </row>
    <row r="1079" spans="1:16" ht="13.5">
      <c r="A1079" s="361"/>
      <c r="B1079" s="361"/>
      <c r="C1079" s="361"/>
      <c r="D1079" s="361"/>
      <c r="E1079" s="361"/>
      <c r="F1079" s="361"/>
      <c r="G1079" s="361"/>
      <c r="H1079" s="361"/>
      <c r="I1079" s="361"/>
      <c r="J1079" s="361"/>
      <c r="K1079" s="361"/>
      <c r="L1079" s="361"/>
      <c r="M1079" s="361"/>
      <c r="N1079" s="361"/>
      <c r="O1079" s="361"/>
      <c r="P1079" s="361"/>
    </row>
    <row r="1080" spans="1:16" ht="13.5">
      <c r="A1080" s="361"/>
      <c r="B1080" s="361"/>
      <c r="C1080" s="361"/>
      <c r="D1080" s="361"/>
      <c r="E1080" s="361"/>
      <c r="F1080" s="361"/>
      <c r="G1080" s="361"/>
      <c r="H1080" s="361"/>
      <c r="I1080" s="361"/>
      <c r="J1080" s="361"/>
      <c r="K1080" s="361"/>
      <c r="L1080" s="361"/>
      <c r="M1080" s="361"/>
      <c r="N1080" s="361"/>
      <c r="O1080" s="361"/>
      <c r="P1080" s="361"/>
    </row>
    <row r="1081" spans="1:16" ht="13.5">
      <c r="A1081" s="361"/>
      <c r="B1081" s="361"/>
      <c r="C1081" s="361"/>
      <c r="D1081" s="361"/>
      <c r="E1081" s="361"/>
      <c r="F1081" s="361"/>
      <c r="G1081" s="361"/>
      <c r="H1081" s="361"/>
      <c r="I1081" s="361"/>
      <c r="J1081" s="361"/>
      <c r="K1081" s="361"/>
      <c r="L1081" s="361"/>
      <c r="M1081" s="361"/>
      <c r="N1081" s="361"/>
      <c r="O1081" s="361"/>
      <c r="P1081" s="361"/>
    </row>
    <row r="1082" spans="1:16" ht="13.5">
      <c r="A1082" s="361"/>
      <c r="B1082" s="361"/>
      <c r="C1082" s="361"/>
      <c r="D1082" s="361"/>
      <c r="E1082" s="361"/>
      <c r="F1082" s="361"/>
      <c r="G1082" s="361"/>
      <c r="H1082" s="361"/>
      <c r="I1082" s="361"/>
      <c r="J1082" s="361"/>
      <c r="K1082" s="361"/>
      <c r="L1082" s="361"/>
      <c r="M1082" s="361"/>
      <c r="N1082" s="361"/>
      <c r="O1082" s="361"/>
      <c r="P1082" s="361"/>
    </row>
    <row r="1083" spans="1:16" ht="13.5">
      <c r="A1083" s="361"/>
      <c r="B1083" s="361"/>
      <c r="C1083" s="361"/>
      <c r="D1083" s="361"/>
      <c r="E1083" s="361"/>
      <c r="F1083" s="361"/>
      <c r="G1083" s="361"/>
      <c r="H1083" s="361"/>
      <c r="I1083" s="361"/>
      <c r="J1083" s="361"/>
      <c r="K1083" s="361"/>
      <c r="L1083" s="361"/>
      <c r="M1083" s="361"/>
      <c r="N1083" s="361"/>
      <c r="O1083" s="361"/>
      <c r="P1083" s="361"/>
    </row>
    <row r="1084" spans="1:16" ht="13.5">
      <c r="A1084" s="361"/>
      <c r="B1084" s="361"/>
      <c r="C1084" s="361"/>
      <c r="D1084" s="361"/>
      <c r="E1084" s="361"/>
      <c r="F1084" s="361"/>
      <c r="G1084" s="361"/>
      <c r="H1084" s="361"/>
      <c r="I1084" s="361"/>
      <c r="J1084" s="361"/>
      <c r="K1084" s="361"/>
      <c r="L1084" s="361"/>
      <c r="M1084" s="361"/>
      <c r="N1084" s="361"/>
      <c r="O1084" s="361"/>
      <c r="P1084" s="361"/>
    </row>
    <row r="1085" spans="1:16" ht="13.5">
      <c r="A1085" s="361"/>
      <c r="B1085" s="361"/>
      <c r="C1085" s="361"/>
      <c r="D1085" s="361"/>
      <c r="E1085" s="361"/>
      <c r="F1085" s="361"/>
      <c r="G1085" s="361"/>
      <c r="H1085" s="361"/>
      <c r="I1085" s="361"/>
      <c r="J1085" s="361"/>
      <c r="K1085" s="361"/>
      <c r="L1085" s="361"/>
      <c r="M1085" s="361"/>
      <c r="N1085" s="361"/>
      <c r="O1085" s="361"/>
      <c r="P1085" s="361"/>
    </row>
    <row r="1086" spans="1:16" ht="13.5">
      <c r="A1086" s="361"/>
      <c r="B1086" s="361"/>
      <c r="C1086" s="361"/>
      <c r="D1086" s="361"/>
      <c r="E1086" s="361"/>
      <c r="F1086" s="361"/>
      <c r="G1086" s="361"/>
      <c r="H1086" s="361"/>
      <c r="I1086" s="361"/>
      <c r="J1086" s="361"/>
      <c r="K1086" s="361"/>
      <c r="L1086" s="361"/>
      <c r="M1086" s="361"/>
      <c r="N1086" s="361"/>
      <c r="O1086" s="361"/>
      <c r="P1086" s="361"/>
    </row>
    <row r="1087" spans="1:16" ht="13.5">
      <c r="A1087" s="361"/>
      <c r="B1087" s="361"/>
      <c r="C1087" s="361"/>
      <c r="D1087" s="361"/>
      <c r="E1087" s="361"/>
      <c r="F1087" s="361"/>
      <c r="G1087" s="361"/>
      <c r="H1087" s="361"/>
      <c r="I1087" s="361"/>
      <c r="J1087" s="361"/>
      <c r="K1087" s="361"/>
      <c r="L1087" s="361"/>
      <c r="M1087" s="361"/>
      <c r="N1087" s="361"/>
      <c r="O1087" s="361"/>
      <c r="P1087" s="361"/>
    </row>
    <row r="1088" spans="1:16" ht="13.5">
      <c r="A1088" s="361"/>
      <c r="B1088" s="361"/>
      <c r="C1088" s="361"/>
      <c r="D1088" s="361"/>
      <c r="E1088" s="361"/>
      <c r="F1088" s="361"/>
      <c r="G1088" s="361"/>
      <c r="H1088" s="361"/>
      <c r="I1088" s="361"/>
      <c r="J1088" s="361"/>
      <c r="K1088" s="361"/>
      <c r="L1088" s="361"/>
      <c r="M1088" s="361"/>
      <c r="N1088" s="361"/>
      <c r="O1088" s="361"/>
      <c r="P1088" s="361"/>
    </row>
    <row r="1089" spans="1:16" ht="13.5">
      <c r="A1089" s="361"/>
      <c r="B1089" s="361"/>
      <c r="C1089" s="361"/>
      <c r="D1089" s="361"/>
      <c r="E1089" s="361"/>
      <c r="F1089" s="361"/>
      <c r="G1089" s="361"/>
      <c r="H1089" s="361"/>
      <c r="I1089" s="361"/>
      <c r="J1089" s="361"/>
      <c r="K1089" s="361"/>
      <c r="L1089" s="361"/>
      <c r="M1089" s="361"/>
      <c r="N1089" s="361"/>
      <c r="O1089" s="361"/>
      <c r="P1089" s="361"/>
    </row>
    <row r="1090" spans="1:16" ht="13.5">
      <c r="A1090" s="361"/>
      <c r="B1090" s="361"/>
      <c r="C1090" s="361"/>
      <c r="D1090" s="361"/>
      <c r="E1090" s="361"/>
      <c r="F1090" s="361"/>
      <c r="G1090" s="361"/>
      <c r="H1090" s="361"/>
      <c r="I1090" s="361"/>
      <c r="J1090" s="361"/>
      <c r="K1090" s="361"/>
      <c r="L1090" s="361"/>
      <c r="M1090" s="361"/>
      <c r="N1090" s="361"/>
      <c r="O1090" s="361"/>
      <c r="P1090" s="361"/>
    </row>
    <row r="1091" spans="1:16" ht="13.5">
      <c r="A1091" s="361"/>
      <c r="B1091" s="361"/>
      <c r="C1091" s="361"/>
      <c r="D1091" s="361"/>
      <c r="E1091" s="361"/>
      <c r="F1091" s="361"/>
      <c r="G1091" s="361"/>
      <c r="H1091" s="361"/>
      <c r="I1091" s="361"/>
      <c r="J1091" s="361"/>
      <c r="K1091" s="361"/>
      <c r="L1091" s="361"/>
      <c r="M1091" s="361"/>
      <c r="N1091" s="361"/>
      <c r="O1091" s="361"/>
      <c r="P1091" s="361"/>
    </row>
    <row r="1092" spans="1:16" ht="13.5">
      <c r="A1092" s="361"/>
      <c r="B1092" s="361"/>
      <c r="C1092" s="361"/>
      <c r="D1092" s="361"/>
      <c r="E1092" s="361"/>
      <c r="F1092" s="361"/>
      <c r="G1092" s="361"/>
      <c r="H1092" s="361"/>
      <c r="I1092" s="361"/>
      <c r="J1092" s="361"/>
      <c r="K1092" s="361"/>
      <c r="L1092" s="361"/>
      <c r="M1092" s="361"/>
      <c r="N1092" s="361"/>
      <c r="O1092" s="361"/>
      <c r="P1092" s="361"/>
    </row>
    <row r="1093" spans="1:16" ht="13.5">
      <c r="A1093" s="361"/>
      <c r="B1093" s="361"/>
      <c r="C1093" s="361"/>
      <c r="D1093" s="361"/>
      <c r="E1093" s="361"/>
      <c r="F1093" s="361"/>
      <c r="G1093" s="361"/>
      <c r="H1093" s="361"/>
      <c r="I1093" s="361"/>
      <c r="J1093" s="361"/>
      <c r="K1093" s="361"/>
      <c r="L1093" s="361"/>
      <c r="M1093" s="361"/>
      <c r="N1093" s="361"/>
      <c r="O1093" s="361"/>
      <c r="P1093" s="361"/>
    </row>
    <row r="1094" spans="1:16" ht="13.5">
      <c r="A1094" s="361"/>
      <c r="B1094" s="361"/>
      <c r="C1094" s="361"/>
      <c r="D1094" s="361"/>
      <c r="E1094" s="361"/>
      <c r="F1094" s="361"/>
      <c r="G1094" s="361"/>
      <c r="H1094" s="361"/>
      <c r="I1094" s="361"/>
      <c r="J1094" s="361"/>
      <c r="K1094" s="361"/>
      <c r="L1094" s="361"/>
      <c r="M1094" s="361"/>
      <c r="N1094" s="361"/>
      <c r="O1094" s="361"/>
      <c r="P1094" s="361"/>
    </row>
    <row r="1095" spans="1:16" ht="13.5">
      <c r="A1095" s="361"/>
      <c r="B1095" s="361"/>
      <c r="C1095" s="361"/>
      <c r="D1095" s="361"/>
      <c r="E1095" s="361"/>
      <c r="F1095" s="361"/>
      <c r="G1095" s="361"/>
      <c r="H1095" s="361"/>
      <c r="I1095" s="361"/>
      <c r="J1095" s="361"/>
      <c r="K1095" s="361"/>
      <c r="L1095" s="361"/>
      <c r="M1095" s="361"/>
      <c r="N1095" s="361"/>
      <c r="O1095" s="361"/>
      <c r="P1095" s="361"/>
    </row>
    <row r="1096" spans="1:16" ht="13.5">
      <c r="A1096" s="361"/>
      <c r="B1096" s="361"/>
      <c r="C1096" s="361"/>
      <c r="D1096" s="361"/>
      <c r="E1096" s="361"/>
      <c r="F1096" s="361"/>
      <c r="G1096" s="361"/>
      <c r="H1096" s="361"/>
      <c r="I1096" s="361"/>
      <c r="J1096" s="361"/>
      <c r="K1096" s="361"/>
      <c r="L1096" s="361"/>
      <c r="M1096" s="361"/>
      <c r="N1096" s="361"/>
      <c r="O1096" s="361"/>
      <c r="P1096" s="361"/>
    </row>
    <row r="1097" spans="1:16" ht="13.5">
      <c r="A1097" s="361"/>
      <c r="B1097" s="361"/>
      <c r="C1097" s="361"/>
      <c r="D1097" s="361"/>
      <c r="E1097" s="361"/>
      <c r="F1097" s="361"/>
      <c r="G1097" s="361"/>
      <c r="H1097" s="361"/>
      <c r="I1097" s="361"/>
      <c r="J1097" s="361"/>
      <c r="K1097" s="361"/>
      <c r="L1097" s="361"/>
      <c r="M1097" s="361"/>
      <c r="N1097" s="361"/>
      <c r="O1097" s="361"/>
      <c r="P1097" s="361"/>
    </row>
    <row r="1098" spans="1:16" ht="13.5">
      <c r="A1098" s="361"/>
      <c r="B1098" s="361"/>
      <c r="C1098" s="361"/>
      <c r="D1098" s="361"/>
      <c r="E1098" s="361"/>
      <c r="F1098" s="361"/>
      <c r="G1098" s="361"/>
      <c r="H1098" s="361"/>
      <c r="I1098" s="361"/>
      <c r="J1098" s="361"/>
      <c r="K1098" s="361"/>
      <c r="L1098" s="361"/>
      <c r="M1098" s="361"/>
      <c r="N1098" s="361"/>
      <c r="O1098" s="361"/>
      <c r="P1098" s="361"/>
    </row>
    <row r="1099" spans="1:16" ht="13.5">
      <c r="A1099" s="361"/>
      <c r="B1099" s="361"/>
      <c r="C1099" s="361"/>
      <c r="D1099" s="361"/>
      <c r="E1099" s="361"/>
      <c r="F1099" s="361"/>
      <c r="G1099" s="361"/>
      <c r="H1099" s="361"/>
      <c r="I1099" s="361"/>
      <c r="J1099" s="361"/>
      <c r="K1099" s="361"/>
      <c r="L1099" s="361"/>
      <c r="M1099" s="361"/>
      <c r="N1099" s="361"/>
      <c r="O1099" s="361"/>
      <c r="P1099" s="361"/>
    </row>
    <row r="1100" spans="1:16" ht="13.5">
      <c r="A1100" s="361"/>
      <c r="B1100" s="361"/>
      <c r="C1100" s="361"/>
      <c r="D1100" s="361"/>
      <c r="E1100" s="361"/>
      <c r="F1100" s="361"/>
      <c r="G1100" s="361"/>
      <c r="H1100" s="361"/>
      <c r="I1100" s="361"/>
      <c r="J1100" s="361"/>
      <c r="K1100" s="361"/>
      <c r="L1100" s="361"/>
      <c r="M1100" s="361"/>
      <c r="N1100" s="361"/>
      <c r="O1100" s="361"/>
      <c r="P1100" s="361"/>
    </row>
    <row r="1101" spans="1:16" ht="13.5">
      <c r="A1101" s="361"/>
      <c r="B1101" s="361"/>
      <c r="C1101" s="361"/>
      <c r="D1101" s="361"/>
      <c r="E1101" s="361"/>
      <c r="F1101" s="361"/>
      <c r="G1101" s="361"/>
      <c r="H1101" s="361"/>
      <c r="I1101" s="361"/>
      <c r="J1101" s="361"/>
      <c r="K1101" s="361"/>
      <c r="L1101" s="361"/>
      <c r="M1101" s="361"/>
      <c r="N1101" s="361"/>
      <c r="O1101" s="361"/>
      <c r="P1101" s="361"/>
    </row>
    <row r="1102" spans="1:16" ht="13.5">
      <c r="A1102" s="361"/>
      <c r="B1102" s="361"/>
      <c r="C1102" s="361"/>
      <c r="D1102" s="361"/>
      <c r="E1102" s="361"/>
      <c r="F1102" s="361"/>
      <c r="G1102" s="361"/>
      <c r="H1102" s="361"/>
      <c r="I1102" s="361"/>
      <c r="J1102" s="361"/>
      <c r="K1102" s="361"/>
      <c r="L1102" s="361"/>
      <c r="M1102" s="361"/>
      <c r="N1102" s="361"/>
      <c r="O1102" s="361"/>
      <c r="P1102" s="361"/>
    </row>
    <row r="1103" spans="1:16" ht="13.5">
      <c r="A1103" s="361"/>
      <c r="B1103" s="361"/>
      <c r="C1103" s="361"/>
      <c r="D1103" s="361"/>
      <c r="E1103" s="361"/>
      <c r="F1103" s="361"/>
      <c r="G1103" s="361"/>
      <c r="H1103" s="361"/>
      <c r="I1103" s="361"/>
      <c r="J1103" s="361"/>
      <c r="K1103" s="361"/>
      <c r="L1103" s="361"/>
      <c r="M1103" s="361"/>
      <c r="N1103" s="361"/>
      <c r="O1103" s="361"/>
      <c r="P1103" s="361"/>
    </row>
    <row r="1104" spans="1:16" ht="13.5">
      <c r="A1104" s="361"/>
      <c r="B1104" s="361"/>
      <c r="C1104" s="361"/>
      <c r="D1104" s="361"/>
      <c r="E1104" s="361"/>
      <c r="F1104" s="361"/>
      <c r="G1104" s="361"/>
      <c r="H1104" s="361"/>
      <c r="I1104" s="361"/>
      <c r="J1104" s="361"/>
      <c r="K1104" s="361"/>
      <c r="L1104" s="361"/>
      <c r="M1104" s="361"/>
      <c r="N1104" s="361"/>
      <c r="O1104" s="361"/>
      <c r="P1104" s="361"/>
    </row>
    <row r="1105" spans="1:16" ht="13.5">
      <c r="A1105" s="361"/>
      <c r="B1105" s="361"/>
      <c r="C1105" s="361"/>
      <c r="D1105" s="361"/>
      <c r="E1105" s="361"/>
      <c r="F1105" s="361"/>
      <c r="G1105" s="361"/>
      <c r="H1105" s="361"/>
      <c r="I1105" s="361"/>
      <c r="J1105" s="361"/>
      <c r="K1105" s="361"/>
      <c r="L1105" s="361"/>
      <c r="M1105" s="361"/>
      <c r="N1105" s="361"/>
      <c r="O1105" s="361"/>
      <c r="P1105" s="361"/>
    </row>
    <row r="1106" spans="1:16" ht="13.5">
      <c r="A1106" s="361"/>
      <c r="B1106" s="361"/>
      <c r="C1106" s="361"/>
      <c r="D1106" s="361"/>
      <c r="E1106" s="361"/>
      <c r="F1106" s="361"/>
      <c r="G1106" s="361"/>
      <c r="H1106" s="361"/>
      <c r="I1106" s="361"/>
      <c r="J1106" s="361"/>
      <c r="K1106" s="361"/>
      <c r="L1106" s="361"/>
      <c r="M1106" s="361"/>
      <c r="N1106" s="361"/>
      <c r="O1106" s="361"/>
      <c r="P1106" s="361"/>
    </row>
    <row r="1107" spans="1:16" ht="13.5">
      <c r="A1107" s="361"/>
      <c r="B1107" s="361"/>
      <c r="C1107" s="361"/>
      <c r="D1107" s="361"/>
      <c r="E1107" s="361"/>
      <c r="F1107" s="361"/>
      <c r="G1107" s="361"/>
      <c r="H1107" s="361"/>
      <c r="I1107" s="361"/>
      <c r="J1107" s="361"/>
      <c r="K1107" s="361"/>
      <c r="L1107" s="361"/>
      <c r="M1107" s="361"/>
      <c r="N1107" s="361"/>
      <c r="O1107" s="361"/>
      <c r="P1107" s="361"/>
    </row>
    <row r="1108" spans="1:16" ht="13.5">
      <c r="A1108" s="361"/>
      <c r="B1108" s="361"/>
      <c r="C1108" s="361"/>
      <c r="D1108" s="361"/>
      <c r="E1108" s="361"/>
      <c r="F1108" s="361"/>
      <c r="G1108" s="361"/>
      <c r="H1108" s="361"/>
      <c r="I1108" s="361"/>
      <c r="J1108" s="361"/>
      <c r="K1108" s="361"/>
      <c r="L1108" s="361"/>
      <c r="M1108" s="361"/>
      <c r="N1108" s="361"/>
      <c r="O1108" s="361"/>
      <c r="P1108" s="361"/>
    </row>
    <row r="1109" spans="1:16" ht="13.5">
      <c r="A1109" s="361"/>
      <c r="B1109" s="361"/>
      <c r="C1109" s="361"/>
      <c r="D1109" s="361"/>
      <c r="E1109" s="361"/>
      <c r="F1109" s="361"/>
      <c r="G1109" s="361"/>
      <c r="H1109" s="361"/>
      <c r="I1109" s="361"/>
      <c r="J1109" s="361"/>
      <c r="K1109" s="361"/>
      <c r="L1109" s="361"/>
      <c r="M1109" s="361"/>
      <c r="N1109" s="361"/>
      <c r="O1109" s="361"/>
      <c r="P1109" s="361"/>
    </row>
    <row r="1110" spans="1:16" ht="13.5">
      <c r="A1110" s="361"/>
      <c r="B1110" s="361"/>
      <c r="C1110" s="361"/>
      <c r="D1110" s="361"/>
      <c r="E1110" s="361"/>
      <c r="F1110" s="361"/>
      <c r="G1110" s="361"/>
      <c r="H1110" s="361"/>
      <c r="I1110" s="361"/>
      <c r="J1110" s="361"/>
      <c r="K1110" s="361"/>
      <c r="L1110" s="361"/>
      <c r="M1110" s="361"/>
      <c r="N1110" s="361"/>
      <c r="O1110" s="361"/>
      <c r="P1110" s="361"/>
    </row>
    <row r="1111" spans="1:16" ht="13.5">
      <c r="A1111" s="361"/>
      <c r="B1111" s="361"/>
      <c r="C1111" s="361"/>
      <c r="D1111" s="361"/>
      <c r="E1111" s="361"/>
      <c r="F1111" s="361"/>
      <c r="G1111" s="361"/>
      <c r="H1111" s="361"/>
      <c r="I1111" s="361"/>
      <c r="J1111" s="361"/>
      <c r="K1111" s="361"/>
      <c r="L1111" s="361"/>
      <c r="M1111" s="361"/>
      <c r="N1111" s="361"/>
      <c r="O1111" s="361"/>
      <c r="P1111" s="361"/>
    </row>
    <row r="1112" spans="1:16" ht="13.5">
      <c r="A1112" s="361"/>
      <c r="B1112" s="361"/>
      <c r="C1112" s="361"/>
      <c r="D1112" s="361"/>
      <c r="E1112" s="361"/>
      <c r="F1112" s="361"/>
      <c r="G1112" s="361"/>
      <c r="H1112" s="361"/>
      <c r="I1112" s="361"/>
      <c r="J1112" s="361"/>
      <c r="K1112" s="361"/>
      <c r="L1112" s="361"/>
      <c r="M1112" s="361"/>
      <c r="N1112" s="361"/>
      <c r="O1112" s="361"/>
      <c r="P1112" s="361"/>
    </row>
    <row r="1113" spans="1:16" ht="13.5">
      <c r="A1113" s="361"/>
      <c r="B1113" s="361"/>
      <c r="C1113" s="361"/>
      <c r="D1113" s="361"/>
      <c r="E1113" s="361"/>
      <c r="F1113" s="361"/>
      <c r="G1113" s="361"/>
      <c r="H1113" s="361"/>
      <c r="I1113" s="361"/>
      <c r="J1113" s="361"/>
      <c r="K1113" s="361"/>
      <c r="L1113" s="361"/>
      <c r="M1113" s="361"/>
      <c r="N1113" s="361"/>
      <c r="O1113" s="361"/>
      <c r="P1113" s="361"/>
    </row>
    <row r="1114" spans="1:16" ht="13.5">
      <c r="A1114" s="361"/>
      <c r="B1114" s="361"/>
      <c r="C1114" s="361"/>
      <c r="D1114" s="361"/>
      <c r="E1114" s="361"/>
      <c r="F1114" s="361"/>
      <c r="G1114" s="361"/>
      <c r="H1114" s="361"/>
      <c r="I1114" s="361"/>
      <c r="J1114" s="361"/>
      <c r="K1114" s="361"/>
      <c r="L1114" s="361"/>
      <c r="M1114" s="361"/>
      <c r="N1114" s="361"/>
      <c r="O1114" s="361"/>
      <c r="P1114" s="361"/>
    </row>
    <row r="1115" spans="1:16" ht="13.5">
      <c r="A1115" s="361"/>
      <c r="B1115" s="361"/>
      <c r="C1115" s="361"/>
      <c r="D1115" s="361"/>
      <c r="E1115" s="361"/>
      <c r="F1115" s="361"/>
      <c r="G1115" s="361"/>
      <c r="H1115" s="361"/>
      <c r="I1115" s="361"/>
      <c r="J1115" s="361"/>
      <c r="K1115" s="361"/>
      <c r="L1115" s="361"/>
      <c r="M1115" s="361"/>
      <c r="N1115" s="361"/>
      <c r="O1115" s="361"/>
      <c r="P1115" s="361"/>
    </row>
    <row r="1116" spans="1:16" ht="13.5">
      <c r="A1116" s="361"/>
      <c r="B1116" s="361"/>
      <c r="C1116" s="361"/>
      <c r="D1116" s="361"/>
      <c r="E1116" s="361"/>
      <c r="F1116" s="361"/>
      <c r="G1116" s="361"/>
      <c r="H1116" s="361"/>
      <c r="I1116" s="361"/>
      <c r="J1116" s="361"/>
      <c r="K1116" s="361"/>
      <c r="L1116" s="361"/>
      <c r="M1116" s="361"/>
      <c r="N1116" s="361"/>
      <c r="O1116" s="361"/>
      <c r="P1116" s="361"/>
    </row>
    <row r="1117" spans="1:16" ht="13.5">
      <c r="A1117" s="361"/>
      <c r="B1117" s="361"/>
      <c r="C1117" s="361"/>
      <c r="D1117" s="361"/>
      <c r="E1117" s="361"/>
      <c r="F1117" s="361"/>
      <c r="G1117" s="361"/>
      <c r="H1117" s="361"/>
      <c r="I1117" s="361"/>
      <c r="J1117" s="361"/>
      <c r="K1117" s="361"/>
      <c r="L1117" s="361"/>
      <c r="M1117" s="361"/>
      <c r="N1117" s="361"/>
      <c r="O1117" s="361"/>
      <c r="P1117" s="361"/>
    </row>
    <row r="1118" spans="1:16" ht="13.5">
      <c r="A1118" s="361"/>
      <c r="B1118" s="361"/>
      <c r="C1118" s="361"/>
      <c r="D1118" s="361"/>
      <c r="E1118" s="361"/>
      <c r="F1118" s="361"/>
      <c r="G1118" s="361"/>
      <c r="H1118" s="361"/>
      <c r="I1118" s="361"/>
      <c r="J1118" s="361"/>
      <c r="K1118" s="361"/>
      <c r="L1118" s="361"/>
      <c r="M1118" s="361"/>
      <c r="N1118" s="361"/>
      <c r="O1118" s="361"/>
      <c r="P1118" s="361"/>
    </row>
    <row r="1119" spans="1:16" ht="13.5">
      <c r="A1119" s="361"/>
      <c r="B1119" s="361"/>
      <c r="C1119" s="361"/>
      <c r="D1119" s="361"/>
      <c r="E1119" s="361"/>
      <c r="F1119" s="361"/>
      <c r="G1119" s="361"/>
      <c r="H1119" s="361"/>
      <c r="I1119" s="361"/>
      <c r="J1119" s="361"/>
      <c r="K1119" s="361"/>
      <c r="L1119" s="361"/>
      <c r="M1119" s="361"/>
      <c r="N1119" s="361"/>
      <c r="O1119" s="361"/>
      <c r="P1119" s="361"/>
    </row>
    <row r="1120" spans="1:16" ht="13.5">
      <c r="A1120" s="361"/>
      <c r="B1120" s="361"/>
      <c r="C1120" s="361"/>
      <c r="D1120" s="361"/>
      <c r="E1120" s="361"/>
      <c r="F1120" s="361"/>
      <c r="G1120" s="361"/>
      <c r="H1120" s="361"/>
      <c r="I1120" s="361"/>
      <c r="J1120" s="361"/>
      <c r="K1120" s="361"/>
      <c r="L1120" s="361"/>
      <c r="M1120" s="361"/>
      <c r="N1120" s="361"/>
      <c r="O1120" s="361"/>
      <c r="P1120" s="361"/>
    </row>
    <row r="1121" spans="1:16" ht="13.5">
      <c r="A1121" s="361"/>
      <c r="B1121" s="361"/>
      <c r="C1121" s="361"/>
      <c r="D1121" s="361"/>
      <c r="E1121" s="361"/>
      <c r="F1121" s="361"/>
      <c r="G1121" s="361"/>
      <c r="H1121" s="361"/>
      <c r="I1121" s="361"/>
      <c r="J1121" s="361"/>
      <c r="K1121" s="361"/>
      <c r="L1121" s="361"/>
      <c r="M1121" s="361"/>
      <c r="N1121" s="361"/>
      <c r="O1121" s="361"/>
      <c r="P1121" s="361"/>
    </row>
    <row r="1122" spans="1:16" ht="13.5">
      <c r="A1122" s="361"/>
      <c r="B1122" s="361"/>
      <c r="C1122" s="361"/>
      <c r="D1122" s="361"/>
      <c r="E1122" s="361"/>
      <c r="F1122" s="361"/>
      <c r="G1122" s="361"/>
      <c r="H1122" s="361"/>
      <c r="I1122" s="361"/>
      <c r="J1122" s="361"/>
      <c r="K1122" s="361"/>
      <c r="L1122" s="361"/>
      <c r="M1122" s="361"/>
      <c r="N1122" s="361"/>
      <c r="O1122" s="361"/>
      <c r="P1122" s="361"/>
    </row>
    <row r="1123" spans="1:16" ht="13.5">
      <c r="A1123" s="361"/>
      <c r="B1123" s="361"/>
      <c r="C1123" s="361"/>
      <c r="D1123" s="361"/>
      <c r="E1123" s="361"/>
      <c r="F1123" s="361"/>
      <c r="G1123" s="361"/>
      <c r="H1123" s="361"/>
      <c r="I1123" s="361"/>
      <c r="J1123" s="361"/>
      <c r="K1123" s="361"/>
      <c r="L1123" s="361"/>
      <c r="M1123" s="361"/>
      <c r="N1123" s="361"/>
      <c r="O1123" s="361"/>
      <c r="P1123" s="361"/>
    </row>
    <row r="1124" spans="1:16" ht="13.5">
      <c r="A1124" s="361"/>
      <c r="B1124" s="361"/>
      <c r="C1124" s="361"/>
      <c r="D1124" s="361"/>
      <c r="E1124" s="361"/>
      <c r="F1124" s="361"/>
      <c r="G1124" s="361"/>
      <c r="H1124" s="361"/>
      <c r="I1124" s="361"/>
      <c r="J1124" s="361"/>
      <c r="K1124" s="361"/>
      <c r="L1124" s="361"/>
      <c r="M1124" s="361"/>
      <c r="N1124" s="361"/>
      <c r="O1124" s="361"/>
      <c r="P1124" s="361"/>
    </row>
    <row r="1125" spans="1:16" ht="13.5">
      <c r="A1125" s="361"/>
      <c r="B1125" s="361"/>
      <c r="C1125" s="361"/>
      <c r="D1125" s="361"/>
      <c r="E1125" s="361"/>
      <c r="F1125" s="361"/>
      <c r="G1125" s="361"/>
      <c r="H1125" s="361"/>
      <c r="I1125" s="361"/>
      <c r="J1125" s="361"/>
      <c r="K1125" s="361"/>
      <c r="L1125" s="361"/>
      <c r="M1125" s="361"/>
      <c r="N1125" s="361"/>
      <c r="O1125" s="361"/>
      <c r="P1125" s="361"/>
    </row>
    <row r="1126" spans="1:16" ht="13.5">
      <c r="A1126" s="361"/>
      <c r="B1126" s="361"/>
      <c r="C1126" s="361"/>
      <c r="D1126" s="361"/>
      <c r="E1126" s="361"/>
      <c r="F1126" s="361"/>
      <c r="G1126" s="361"/>
      <c r="H1126" s="361"/>
      <c r="I1126" s="361"/>
      <c r="J1126" s="361"/>
      <c r="K1126" s="361"/>
      <c r="L1126" s="361"/>
      <c r="M1126" s="361"/>
      <c r="N1126" s="361"/>
      <c r="O1126" s="361"/>
      <c r="P1126" s="361"/>
    </row>
    <row r="1127" spans="1:16" ht="13.5">
      <c r="A1127" s="361"/>
      <c r="B1127" s="361"/>
      <c r="C1127" s="361"/>
      <c r="D1127" s="361"/>
      <c r="E1127" s="361"/>
      <c r="F1127" s="361"/>
      <c r="G1127" s="361"/>
      <c r="H1127" s="361"/>
      <c r="I1127" s="361"/>
      <c r="J1127" s="361"/>
      <c r="K1127" s="361"/>
      <c r="L1127" s="361"/>
      <c r="M1127" s="361"/>
      <c r="N1127" s="361"/>
      <c r="O1127" s="361"/>
      <c r="P1127" s="361"/>
    </row>
    <row r="1128" spans="1:16" ht="13.5">
      <c r="A1128" s="361"/>
      <c r="B1128" s="361"/>
      <c r="C1128" s="361"/>
      <c r="D1128" s="361"/>
      <c r="E1128" s="361"/>
      <c r="F1128" s="361"/>
      <c r="G1128" s="361"/>
      <c r="H1128" s="361"/>
      <c r="I1128" s="361"/>
      <c r="J1128" s="361"/>
      <c r="K1128" s="361"/>
      <c r="L1128" s="361"/>
      <c r="M1128" s="361"/>
      <c r="N1128" s="361"/>
      <c r="O1128" s="361"/>
      <c r="P1128" s="361"/>
    </row>
    <row r="1129" spans="1:16" ht="13.5">
      <c r="A1129" s="361"/>
      <c r="B1129" s="361"/>
      <c r="C1129" s="361"/>
      <c r="D1129" s="361"/>
      <c r="E1129" s="361"/>
      <c r="F1129" s="361"/>
      <c r="G1129" s="361"/>
      <c r="H1129" s="361"/>
      <c r="I1129" s="361"/>
      <c r="J1129" s="361"/>
      <c r="K1129" s="361"/>
      <c r="L1129" s="361"/>
      <c r="M1129" s="361"/>
      <c r="N1129" s="361"/>
      <c r="O1129" s="361"/>
      <c r="P1129" s="361"/>
    </row>
    <row r="1130" spans="1:16" ht="13.5">
      <c r="A1130" s="361"/>
      <c r="B1130" s="361"/>
      <c r="C1130" s="361"/>
      <c r="D1130" s="361"/>
      <c r="E1130" s="361"/>
      <c r="F1130" s="361"/>
      <c r="G1130" s="361"/>
      <c r="H1130" s="361"/>
      <c r="I1130" s="361"/>
      <c r="J1130" s="361"/>
      <c r="K1130" s="361"/>
      <c r="L1130" s="361"/>
      <c r="M1130" s="361"/>
      <c r="N1130" s="361"/>
      <c r="O1130" s="361"/>
      <c r="P1130" s="361"/>
    </row>
    <row r="1131" spans="1:16" ht="13.5">
      <c r="A1131" s="361"/>
      <c r="B1131" s="361"/>
      <c r="C1131" s="361"/>
      <c r="D1131" s="361"/>
      <c r="E1131" s="361"/>
      <c r="F1131" s="361"/>
      <c r="G1131" s="361"/>
      <c r="H1131" s="361"/>
      <c r="I1131" s="361"/>
      <c r="J1131" s="361"/>
      <c r="K1131" s="361"/>
      <c r="L1131" s="361"/>
      <c r="M1131" s="361"/>
      <c r="N1131" s="361"/>
      <c r="O1131" s="361"/>
      <c r="P1131" s="361"/>
    </row>
    <row r="1132" spans="1:16" ht="13.5">
      <c r="A1132" s="361"/>
      <c r="B1132" s="361"/>
      <c r="C1132" s="361"/>
      <c r="D1132" s="361"/>
      <c r="E1132" s="361"/>
      <c r="F1132" s="361"/>
      <c r="G1132" s="361"/>
      <c r="H1132" s="361"/>
      <c r="I1132" s="361"/>
      <c r="J1132" s="361"/>
      <c r="K1132" s="361"/>
      <c r="L1132" s="361"/>
      <c r="M1132" s="361"/>
      <c r="N1132" s="361"/>
      <c r="O1132" s="361"/>
      <c r="P1132" s="361"/>
    </row>
    <row r="1133" spans="1:16" ht="13.5">
      <c r="A1133" s="361"/>
      <c r="B1133" s="361"/>
      <c r="C1133" s="361"/>
      <c r="D1133" s="361"/>
      <c r="E1133" s="361"/>
      <c r="F1133" s="361"/>
      <c r="G1133" s="361"/>
      <c r="H1133" s="361"/>
      <c r="I1133" s="361"/>
      <c r="J1133" s="361"/>
      <c r="K1133" s="361"/>
      <c r="L1133" s="361"/>
      <c r="M1133" s="361"/>
      <c r="N1133" s="361"/>
      <c r="O1133" s="361"/>
      <c r="P1133" s="361"/>
    </row>
    <row r="1134" spans="1:16" ht="13.5">
      <c r="A1134" s="361"/>
      <c r="B1134" s="361"/>
      <c r="C1134" s="361"/>
      <c r="D1134" s="361"/>
      <c r="E1134" s="361"/>
      <c r="F1134" s="361"/>
      <c r="G1134" s="361"/>
      <c r="H1134" s="361"/>
      <c r="I1134" s="361"/>
      <c r="J1134" s="361"/>
      <c r="K1134" s="361"/>
      <c r="L1134" s="361"/>
      <c r="M1134" s="361"/>
      <c r="N1134" s="361"/>
      <c r="O1134" s="361"/>
      <c r="P1134" s="361"/>
    </row>
    <row r="1135" spans="1:16" ht="13.5">
      <c r="A1135" s="361"/>
      <c r="B1135" s="361"/>
      <c r="C1135" s="361"/>
      <c r="D1135" s="361"/>
      <c r="E1135" s="361"/>
      <c r="F1135" s="361"/>
      <c r="G1135" s="361"/>
      <c r="H1135" s="361"/>
      <c r="I1135" s="361"/>
      <c r="J1135" s="361"/>
      <c r="K1135" s="361"/>
      <c r="L1135" s="361"/>
      <c r="M1135" s="361"/>
      <c r="N1135" s="361"/>
      <c r="O1135" s="361"/>
      <c r="P1135" s="361"/>
    </row>
    <row r="1136" spans="1:16" ht="13.5">
      <c r="A1136" s="361"/>
      <c r="B1136" s="361"/>
      <c r="C1136" s="361"/>
      <c r="D1136" s="361"/>
      <c r="E1136" s="361"/>
      <c r="F1136" s="361"/>
      <c r="G1136" s="361"/>
      <c r="H1136" s="361"/>
      <c r="I1136" s="361"/>
      <c r="J1136" s="361"/>
      <c r="K1136" s="361"/>
      <c r="L1136" s="361"/>
      <c r="M1136" s="361"/>
      <c r="N1136" s="361"/>
      <c r="O1136" s="361"/>
      <c r="P1136" s="361"/>
    </row>
    <row r="1137" spans="1:16" ht="13.5">
      <c r="A1137" s="361"/>
      <c r="B1137" s="361"/>
      <c r="C1137" s="361"/>
      <c r="D1137" s="361"/>
      <c r="E1137" s="361"/>
      <c r="F1137" s="361"/>
      <c r="G1137" s="361"/>
      <c r="H1137" s="361"/>
      <c r="I1137" s="361"/>
      <c r="J1137" s="361"/>
      <c r="K1137" s="361"/>
      <c r="L1137" s="361"/>
      <c r="M1137" s="361"/>
      <c r="N1137" s="361"/>
      <c r="O1137" s="361"/>
      <c r="P1137" s="361"/>
    </row>
    <row r="1138" spans="1:16" ht="13.5">
      <c r="A1138" s="361"/>
      <c r="B1138" s="361"/>
      <c r="C1138" s="361"/>
      <c r="D1138" s="361"/>
      <c r="E1138" s="361"/>
      <c r="F1138" s="361"/>
      <c r="G1138" s="361"/>
      <c r="H1138" s="361"/>
      <c r="I1138" s="361"/>
      <c r="J1138" s="361"/>
      <c r="K1138" s="361"/>
      <c r="L1138" s="361"/>
      <c r="M1138" s="361"/>
      <c r="N1138" s="361"/>
      <c r="O1138" s="361"/>
      <c r="P1138" s="361"/>
    </row>
    <row r="1139" spans="1:16" ht="13.5">
      <c r="A1139" s="361"/>
      <c r="B1139" s="361"/>
      <c r="C1139" s="361"/>
      <c r="D1139" s="361"/>
      <c r="E1139" s="361"/>
      <c r="F1139" s="361"/>
      <c r="G1139" s="361"/>
      <c r="H1139" s="361"/>
      <c r="I1139" s="361"/>
      <c r="J1139" s="361"/>
      <c r="K1139" s="361"/>
      <c r="L1139" s="361"/>
      <c r="M1139" s="361"/>
      <c r="N1139" s="361"/>
      <c r="O1139" s="361"/>
      <c r="P1139" s="361"/>
    </row>
    <row r="1140" spans="1:16" ht="13.5">
      <c r="A1140" s="361"/>
      <c r="B1140" s="361"/>
      <c r="C1140" s="361"/>
      <c r="D1140" s="361"/>
      <c r="E1140" s="361"/>
      <c r="F1140" s="361"/>
      <c r="G1140" s="361"/>
      <c r="H1140" s="361"/>
      <c r="I1140" s="361"/>
      <c r="J1140" s="361"/>
      <c r="K1140" s="361"/>
      <c r="L1140" s="361"/>
      <c r="M1140" s="361"/>
      <c r="N1140" s="361"/>
      <c r="O1140" s="361"/>
      <c r="P1140" s="361"/>
    </row>
    <row r="1141" spans="1:16" ht="13.5">
      <c r="A1141" s="361"/>
      <c r="B1141" s="361"/>
      <c r="C1141" s="361"/>
      <c r="D1141" s="361"/>
      <c r="E1141" s="361"/>
      <c r="F1141" s="361"/>
      <c r="G1141" s="361"/>
      <c r="H1141" s="361"/>
      <c r="I1141" s="361"/>
      <c r="J1141" s="361"/>
      <c r="K1141" s="361"/>
      <c r="L1141" s="361"/>
      <c r="M1141" s="361"/>
      <c r="N1141" s="361"/>
      <c r="O1141" s="361"/>
      <c r="P1141" s="361"/>
    </row>
    <row r="1142" spans="1:16" ht="13.5">
      <c r="A1142" s="361"/>
      <c r="B1142" s="361"/>
      <c r="C1142" s="361"/>
      <c r="D1142" s="361"/>
      <c r="E1142" s="361"/>
      <c r="F1142" s="361"/>
      <c r="G1142" s="361"/>
      <c r="H1142" s="361"/>
      <c r="I1142" s="361"/>
      <c r="J1142" s="361"/>
      <c r="K1142" s="361"/>
      <c r="L1142" s="361"/>
      <c r="M1142" s="361"/>
      <c r="N1142" s="361"/>
      <c r="O1142" s="361"/>
      <c r="P1142" s="361"/>
    </row>
    <row r="1143" spans="1:16" ht="13.5">
      <c r="A1143" s="361"/>
      <c r="B1143" s="361"/>
      <c r="C1143" s="361"/>
      <c r="D1143" s="361"/>
      <c r="E1143" s="361"/>
      <c r="F1143" s="361"/>
      <c r="G1143" s="361"/>
      <c r="H1143" s="361"/>
      <c r="I1143" s="361"/>
      <c r="J1143" s="361"/>
      <c r="K1143" s="361"/>
      <c r="L1143" s="361"/>
      <c r="M1143" s="361"/>
      <c r="N1143" s="361"/>
      <c r="O1143" s="361"/>
      <c r="P1143" s="361"/>
    </row>
    <row r="1144" spans="1:16" ht="13.5">
      <c r="A1144" s="361"/>
      <c r="B1144" s="361"/>
      <c r="C1144" s="361"/>
      <c r="D1144" s="361"/>
      <c r="E1144" s="361"/>
      <c r="F1144" s="361"/>
      <c r="G1144" s="361"/>
      <c r="H1144" s="361"/>
      <c r="I1144" s="361"/>
      <c r="J1144" s="361"/>
      <c r="K1144" s="361"/>
      <c r="L1144" s="361"/>
      <c r="M1144" s="361"/>
      <c r="N1144" s="361"/>
      <c r="O1144" s="361"/>
      <c r="P1144" s="361"/>
    </row>
    <row r="1145" spans="1:16" ht="13.5">
      <c r="A1145" s="361"/>
      <c r="B1145" s="361"/>
      <c r="C1145" s="361"/>
      <c r="D1145" s="361"/>
      <c r="E1145" s="361"/>
      <c r="F1145" s="361"/>
      <c r="G1145" s="361"/>
      <c r="H1145" s="361"/>
      <c r="I1145" s="361"/>
      <c r="J1145" s="361"/>
      <c r="K1145" s="361"/>
      <c r="L1145" s="361"/>
      <c r="M1145" s="361"/>
      <c r="N1145" s="361"/>
      <c r="O1145" s="361"/>
      <c r="P1145" s="361"/>
    </row>
    <row r="1146" spans="1:16" ht="13.5">
      <c r="A1146" s="361"/>
      <c r="B1146" s="361"/>
      <c r="C1146" s="361"/>
      <c r="D1146" s="361"/>
      <c r="E1146" s="361"/>
      <c r="F1146" s="361"/>
      <c r="G1146" s="361"/>
      <c r="H1146" s="361"/>
      <c r="I1146" s="361"/>
      <c r="J1146" s="361"/>
      <c r="K1146" s="361"/>
      <c r="L1146" s="361"/>
      <c r="M1146" s="361"/>
      <c r="N1146" s="361"/>
      <c r="O1146" s="361"/>
      <c r="P1146" s="361"/>
    </row>
    <row r="1147" spans="1:16" ht="13.5">
      <c r="A1147" s="361"/>
      <c r="B1147" s="361"/>
      <c r="C1147" s="361"/>
      <c r="D1147" s="361"/>
      <c r="E1147" s="361"/>
      <c r="F1147" s="361"/>
      <c r="G1147" s="361"/>
      <c r="H1147" s="361"/>
      <c r="I1147" s="361"/>
      <c r="J1147" s="361"/>
      <c r="K1147" s="361"/>
      <c r="L1147" s="361"/>
      <c r="M1147" s="361"/>
      <c r="N1147" s="361"/>
      <c r="O1147" s="361"/>
      <c r="P1147" s="361"/>
    </row>
    <row r="1148" spans="1:16" ht="13.5">
      <c r="A1148" s="361"/>
      <c r="B1148" s="361"/>
      <c r="C1148" s="361"/>
      <c r="D1148" s="361"/>
      <c r="E1148" s="361"/>
      <c r="F1148" s="361"/>
      <c r="G1148" s="361"/>
      <c r="H1148" s="361"/>
      <c r="I1148" s="361"/>
      <c r="J1148" s="361"/>
      <c r="K1148" s="361"/>
      <c r="L1148" s="361"/>
      <c r="M1148" s="361"/>
      <c r="N1148" s="361"/>
      <c r="O1148" s="361"/>
      <c r="P1148" s="361"/>
    </row>
    <row r="1149" spans="1:16" ht="13.5">
      <c r="A1149" s="361"/>
      <c r="B1149" s="361"/>
      <c r="C1149" s="361"/>
      <c r="D1149" s="361"/>
      <c r="E1149" s="361"/>
      <c r="F1149" s="361"/>
      <c r="G1149" s="361"/>
      <c r="H1149" s="361"/>
      <c r="I1149" s="361"/>
      <c r="J1149" s="361"/>
      <c r="K1149" s="361"/>
      <c r="L1149" s="361"/>
      <c r="M1149" s="361"/>
      <c r="N1149" s="361"/>
      <c r="O1149" s="361"/>
      <c r="P1149" s="361"/>
    </row>
    <row r="1150" spans="1:16" ht="13.5">
      <c r="A1150" s="361"/>
      <c r="B1150" s="361"/>
      <c r="C1150" s="361"/>
      <c r="D1150" s="361"/>
      <c r="E1150" s="361"/>
      <c r="F1150" s="361"/>
      <c r="G1150" s="361"/>
      <c r="H1150" s="361"/>
      <c r="I1150" s="361"/>
      <c r="J1150" s="361"/>
      <c r="K1150" s="361"/>
      <c r="L1150" s="361"/>
      <c r="M1150" s="361"/>
      <c r="N1150" s="361"/>
      <c r="O1150" s="361"/>
      <c r="P1150" s="361"/>
    </row>
    <row r="1151" spans="1:16" ht="13.5">
      <c r="A1151" s="361"/>
      <c r="B1151" s="361"/>
      <c r="C1151" s="361"/>
      <c r="D1151" s="361"/>
      <c r="E1151" s="361"/>
      <c r="F1151" s="361"/>
      <c r="G1151" s="361"/>
      <c r="H1151" s="361"/>
      <c r="I1151" s="361"/>
      <c r="J1151" s="361"/>
      <c r="K1151" s="361"/>
      <c r="L1151" s="361"/>
      <c r="M1151" s="361"/>
      <c r="N1151" s="361"/>
      <c r="O1151" s="361"/>
      <c r="P1151" s="361"/>
    </row>
    <row r="1152" spans="1:16" ht="13.5">
      <c r="A1152" s="361"/>
      <c r="B1152" s="361"/>
      <c r="C1152" s="361"/>
      <c r="D1152" s="361"/>
      <c r="E1152" s="361"/>
      <c r="F1152" s="361"/>
      <c r="G1152" s="361"/>
      <c r="H1152" s="361"/>
      <c r="I1152" s="361"/>
      <c r="J1152" s="361"/>
      <c r="K1152" s="361"/>
      <c r="L1152" s="361"/>
      <c r="M1152" s="361"/>
      <c r="N1152" s="361"/>
      <c r="O1152" s="361"/>
      <c r="P1152" s="361"/>
    </row>
    <row r="1153" spans="1:16" ht="13.5">
      <c r="A1153" s="361"/>
      <c r="B1153" s="361"/>
      <c r="C1153" s="361"/>
      <c r="D1153" s="361"/>
      <c r="E1153" s="361"/>
      <c r="F1153" s="361"/>
      <c r="G1153" s="361"/>
      <c r="H1153" s="361"/>
      <c r="I1153" s="361"/>
      <c r="J1153" s="361"/>
      <c r="K1153" s="361"/>
      <c r="L1153" s="361"/>
      <c r="M1153" s="361"/>
      <c r="N1153" s="361"/>
      <c r="O1153" s="361"/>
      <c r="P1153" s="361"/>
    </row>
    <row r="1154" spans="1:16" ht="13.5">
      <c r="A1154" s="361"/>
      <c r="B1154" s="361"/>
      <c r="C1154" s="361"/>
      <c r="D1154" s="361"/>
      <c r="E1154" s="361"/>
      <c r="F1154" s="361"/>
      <c r="G1154" s="361"/>
      <c r="H1154" s="361"/>
      <c r="I1154" s="361"/>
      <c r="J1154" s="361"/>
      <c r="K1154" s="361"/>
      <c r="L1154" s="361"/>
      <c r="M1154" s="361"/>
      <c r="N1154" s="361"/>
      <c r="O1154" s="361"/>
      <c r="P1154" s="361"/>
    </row>
    <row r="1155" spans="1:16" ht="13.5">
      <c r="A1155" s="361"/>
      <c r="B1155" s="361"/>
      <c r="C1155" s="361"/>
      <c r="D1155" s="361"/>
      <c r="E1155" s="361"/>
      <c r="F1155" s="361"/>
      <c r="G1155" s="361"/>
      <c r="H1155" s="361"/>
      <c r="I1155" s="361"/>
      <c r="J1155" s="361"/>
      <c r="K1155" s="361"/>
      <c r="L1155" s="361"/>
      <c r="M1155" s="361"/>
      <c r="N1155" s="361"/>
      <c r="O1155" s="361"/>
      <c r="P1155" s="361"/>
    </row>
    <row r="1156" spans="1:16" ht="13.5">
      <c r="A1156" s="361"/>
      <c r="B1156" s="361"/>
      <c r="C1156" s="361"/>
      <c r="D1156" s="361"/>
      <c r="E1156" s="361"/>
      <c r="F1156" s="361"/>
      <c r="G1156" s="361"/>
      <c r="H1156" s="361"/>
      <c r="I1156" s="361"/>
      <c r="J1156" s="361"/>
      <c r="K1156" s="361"/>
      <c r="L1156" s="361"/>
      <c r="M1156" s="361"/>
      <c r="N1156" s="361"/>
      <c r="O1156" s="361"/>
      <c r="P1156" s="361"/>
    </row>
    <row r="1157" spans="1:16" ht="13.5">
      <c r="A1157" s="361"/>
      <c r="B1157" s="361"/>
      <c r="C1157" s="361"/>
      <c r="D1157" s="361"/>
      <c r="E1157" s="361"/>
      <c r="F1157" s="361"/>
      <c r="G1157" s="361"/>
      <c r="H1157" s="361"/>
      <c r="I1157" s="361"/>
      <c r="J1157" s="361"/>
      <c r="K1157" s="361"/>
      <c r="L1157" s="361"/>
      <c r="M1157" s="361"/>
      <c r="N1157" s="361"/>
      <c r="O1157" s="361"/>
      <c r="P1157" s="361"/>
    </row>
    <row r="1158" spans="1:16" ht="13.5">
      <c r="A1158" s="361"/>
      <c r="B1158" s="361"/>
      <c r="C1158" s="361"/>
      <c r="D1158" s="361"/>
      <c r="E1158" s="361"/>
      <c r="F1158" s="361"/>
      <c r="G1158" s="361"/>
      <c r="H1158" s="361"/>
      <c r="I1158" s="361"/>
      <c r="J1158" s="361"/>
      <c r="K1158" s="361"/>
      <c r="L1158" s="361"/>
      <c r="M1158" s="361"/>
      <c r="N1158" s="361"/>
      <c r="O1158" s="361"/>
      <c r="P1158" s="361"/>
    </row>
    <row r="1159" spans="1:16" ht="13.5">
      <c r="A1159" s="361"/>
      <c r="B1159" s="361"/>
      <c r="C1159" s="361"/>
      <c r="D1159" s="361"/>
      <c r="E1159" s="361"/>
      <c r="F1159" s="361"/>
      <c r="G1159" s="361"/>
      <c r="H1159" s="361"/>
      <c r="I1159" s="361"/>
      <c r="J1159" s="361"/>
      <c r="K1159" s="361"/>
      <c r="L1159" s="361"/>
      <c r="M1159" s="361"/>
      <c r="N1159" s="361"/>
      <c r="O1159" s="361"/>
      <c r="P1159" s="361"/>
    </row>
    <row r="1160" spans="1:16" ht="13.5">
      <c r="A1160" s="361"/>
      <c r="B1160" s="361"/>
      <c r="C1160" s="361"/>
      <c r="D1160" s="361"/>
      <c r="E1160" s="361"/>
      <c r="F1160" s="361"/>
      <c r="G1160" s="361"/>
      <c r="H1160" s="361"/>
      <c r="I1160" s="361"/>
      <c r="J1160" s="361"/>
      <c r="K1160" s="361"/>
      <c r="L1160" s="361"/>
      <c r="M1160" s="361"/>
      <c r="N1160" s="361"/>
      <c r="O1160" s="361"/>
      <c r="P1160" s="361"/>
    </row>
    <row r="1161" spans="1:16" ht="13.5">
      <c r="A1161" s="361"/>
      <c r="B1161" s="361"/>
      <c r="C1161" s="361"/>
      <c r="D1161" s="361"/>
      <c r="E1161" s="361"/>
      <c r="F1161" s="361"/>
      <c r="G1161" s="361"/>
      <c r="H1161" s="361"/>
      <c r="I1161" s="361"/>
      <c r="J1161" s="361"/>
      <c r="K1161" s="361"/>
      <c r="L1161" s="361"/>
      <c r="M1161" s="361"/>
      <c r="N1161" s="361"/>
      <c r="O1161" s="361"/>
      <c r="P1161" s="361"/>
    </row>
    <row r="1162" spans="1:16" ht="13.5">
      <c r="A1162" s="361"/>
      <c r="B1162" s="361"/>
      <c r="C1162" s="361"/>
      <c r="D1162" s="361"/>
      <c r="E1162" s="361"/>
      <c r="F1162" s="361"/>
      <c r="G1162" s="361"/>
      <c r="H1162" s="361"/>
      <c r="I1162" s="361"/>
      <c r="J1162" s="361"/>
      <c r="K1162" s="361"/>
      <c r="L1162" s="361"/>
      <c r="M1162" s="361"/>
      <c r="N1162" s="361"/>
      <c r="O1162" s="361"/>
      <c r="P1162" s="361"/>
    </row>
    <row r="1163" spans="1:16" ht="13.5">
      <c r="A1163" s="361"/>
      <c r="B1163" s="361"/>
      <c r="C1163" s="361"/>
      <c r="D1163" s="361"/>
      <c r="E1163" s="361"/>
      <c r="F1163" s="361"/>
      <c r="G1163" s="361"/>
      <c r="H1163" s="361"/>
      <c r="I1163" s="361"/>
      <c r="J1163" s="361"/>
      <c r="K1163" s="361"/>
      <c r="L1163" s="361"/>
      <c r="M1163" s="361"/>
      <c r="N1163" s="361"/>
      <c r="O1163" s="361"/>
      <c r="P1163" s="361"/>
    </row>
    <row r="1164" spans="1:16" ht="13.5">
      <c r="A1164" s="361"/>
      <c r="B1164" s="361"/>
      <c r="C1164" s="361"/>
      <c r="D1164" s="361"/>
      <c r="E1164" s="361"/>
      <c r="F1164" s="361"/>
      <c r="G1164" s="361"/>
      <c r="H1164" s="361"/>
      <c r="I1164" s="361"/>
      <c r="J1164" s="361"/>
      <c r="K1164" s="361"/>
      <c r="L1164" s="361"/>
      <c r="M1164" s="361"/>
      <c r="N1164" s="361"/>
      <c r="O1164" s="361"/>
      <c r="P1164" s="361"/>
    </row>
    <row r="1165" spans="1:16" ht="13.5">
      <c r="A1165" s="361"/>
      <c r="B1165" s="361"/>
      <c r="C1165" s="361"/>
      <c r="D1165" s="361"/>
      <c r="E1165" s="361"/>
      <c r="F1165" s="361"/>
      <c r="G1165" s="361"/>
      <c r="H1165" s="361"/>
      <c r="I1165" s="361"/>
      <c r="J1165" s="361"/>
      <c r="K1165" s="361"/>
      <c r="L1165" s="361"/>
      <c r="M1165" s="361"/>
      <c r="N1165" s="361"/>
      <c r="O1165" s="361"/>
      <c r="P1165" s="361"/>
    </row>
    <row r="1166" spans="1:16" ht="13.5">
      <c r="A1166" s="361"/>
      <c r="B1166" s="361"/>
      <c r="C1166" s="361"/>
      <c r="D1166" s="361"/>
      <c r="E1166" s="361"/>
      <c r="F1166" s="361"/>
      <c r="G1166" s="361"/>
      <c r="H1166" s="361"/>
      <c r="I1166" s="361"/>
      <c r="J1166" s="361"/>
      <c r="K1166" s="361"/>
      <c r="L1166" s="361"/>
      <c r="M1166" s="361"/>
      <c r="N1166" s="361"/>
      <c r="O1166" s="361"/>
      <c r="P1166" s="361"/>
    </row>
    <row r="1167" spans="1:16" ht="13.5">
      <c r="A1167" s="361"/>
      <c r="B1167" s="361"/>
      <c r="C1167" s="361"/>
      <c r="D1167" s="361"/>
      <c r="E1167" s="361"/>
      <c r="F1167" s="361"/>
      <c r="G1167" s="361"/>
      <c r="H1167" s="361"/>
      <c r="I1167" s="361"/>
      <c r="J1167" s="361"/>
      <c r="K1167" s="361"/>
      <c r="L1167" s="361"/>
      <c r="M1167" s="361"/>
      <c r="N1167" s="361"/>
      <c r="O1167" s="361"/>
      <c r="P1167" s="361"/>
    </row>
    <row r="1168" spans="1:16" ht="13.5">
      <c r="A1168" s="361"/>
      <c r="B1168" s="361"/>
      <c r="C1168" s="361"/>
      <c r="D1168" s="361"/>
      <c r="E1168" s="361"/>
      <c r="F1168" s="361"/>
      <c r="G1168" s="361"/>
      <c r="H1168" s="361"/>
      <c r="I1168" s="361"/>
      <c r="J1168" s="361"/>
      <c r="K1168" s="361"/>
      <c r="L1168" s="361"/>
      <c r="M1168" s="361"/>
      <c r="N1168" s="361"/>
      <c r="O1168" s="361"/>
      <c r="P1168" s="361"/>
    </row>
    <row r="1169" spans="1:16" ht="13.5">
      <c r="A1169" s="361"/>
      <c r="B1169" s="361"/>
      <c r="C1169" s="361"/>
      <c r="D1169" s="361"/>
      <c r="E1169" s="361"/>
      <c r="F1169" s="361"/>
      <c r="G1169" s="361"/>
      <c r="H1169" s="361"/>
      <c r="I1169" s="361"/>
      <c r="J1169" s="361"/>
      <c r="K1169" s="361"/>
      <c r="L1169" s="361"/>
      <c r="M1169" s="361"/>
      <c r="N1169" s="361"/>
      <c r="O1169" s="361"/>
      <c r="P1169" s="361"/>
    </row>
    <row r="1170" spans="1:16" ht="13.5">
      <c r="A1170" s="361"/>
      <c r="B1170" s="361"/>
      <c r="C1170" s="361"/>
      <c r="D1170" s="361"/>
      <c r="E1170" s="361"/>
      <c r="F1170" s="361"/>
      <c r="G1170" s="361"/>
      <c r="H1170" s="361"/>
      <c r="I1170" s="361"/>
      <c r="J1170" s="361"/>
      <c r="K1170" s="361"/>
      <c r="L1170" s="361"/>
      <c r="M1170" s="361"/>
      <c r="N1170" s="361"/>
      <c r="O1170" s="361"/>
      <c r="P1170" s="361"/>
    </row>
    <row r="1171" spans="1:16" ht="13.5">
      <c r="A1171" s="361"/>
      <c r="B1171" s="361"/>
      <c r="C1171" s="361"/>
      <c r="D1171" s="361"/>
      <c r="E1171" s="361"/>
      <c r="F1171" s="361"/>
      <c r="G1171" s="361"/>
      <c r="H1171" s="361"/>
      <c r="I1171" s="361"/>
      <c r="J1171" s="361"/>
      <c r="K1171" s="361"/>
      <c r="L1171" s="361"/>
      <c r="M1171" s="361"/>
      <c r="N1171" s="361"/>
      <c r="O1171" s="361"/>
      <c r="P1171" s="361"/>
    </row>
    <row r="1172" spans="1:16" ht="13.5">
      <c r="A1172" s="361"/>
      <c r="B1172" s="361"/>
      <c r="C1172" s="361"/>
      <c r="D1172" s="361"/>
      <c r="E1172" s="361"/>
      <c r="F1172" s="361"/>
      <c r="G1172" s="361"/>
      <c r="H1172" s="361"/>
      <c r="I1172" s="361"/>
      <c r="J1172" s="361"/>
      <c r="K1172" s="361"/>
      <c r="L1172" s="361"/>
      <c r="M1172" s="361"/>
      <c r="N1172" s="361"/>
      <c r="O1172" s="361"/>
      <c r="P1172" s="361"/>
    </row>
    <row r="1173" spans="1:16" ht="13.5">
      <c r="A1173" s="361"/>
      <c r="B1173" s="361"/>
      <c r="C1173" s="361"/>
      <c r="D1173" s="361"/>
      <c r="E1173" s="361"/>
      <c r="F1173" s="361"/>
      <c r="G1173" s="361"/>
      <c r="H1173" s="361"/>
      <c r="I1173" s="361"/>
      <c r="J1173" s="361"/>
      <c r="K1173" s="361"/>
      <c r="L1173" s="361"/>
      <c r="M1173" s="361"/>
      <c r="N1173" s="361"/>
      <c r="O1173" s="361"/>
      <c r="P1173" s="361"/>
    </row>
    <row r="1174" spans="1:16" ht="13.5">
      <c r="A1174" s="361"/>
      <c r="B1174" s="361"/>
      <c r="C1174" s="361"/>
      <c r="D1174" s="361"/>
      <c r="E1174" s="361"/>
      <c r="F1174" s="361"/>
      <c r="G1174" s="361"/>
      <c r="H1174" s="361"/>
      <c r="I1174" s="361"/>
      <c r="J1174" s="361"/>
      <c r="K1174" s="361"/>
      <c r="L1174" s="361"/>
      <c r="M1174" s="361"/>
      <c r="N1174" s="361"/>
      <c r="O1174" s="361"/>
      <c r="P1174" s="361"/>
    </row>
    <row r="1175" spans="1:16" ht="13.5">
      <c r="A1175" s="361"/>
      <c r="B1175" s="361"/>
      <c r="C1175" s="361"/>
      <c r="D1175" s="361"/>
      <c r="E1175" s="361"/>
      <c r="F1175" s="361"/>
      <c r="G1175" s="361"/>
      <c r="H1175" s="361"/>
      <c r="I1175" s="361"/>
      <c r="J1175" s="361"/>
      <c r="K1175" s="361"/>
      <c r="L1175" s="361"/>
      <c r="M1175" s="361"/>
      <c r="N1175" s="361"/>
      <c r="O1175" s="361"/>
      <c r="P1175" s="361"/>
    </row>
    <row r="1176" spans="1:16" ht="13.5">
      <c r="A1176" s="361"/>
      <c r="B1176" s="361"/>
      <c r="C1176" s="361"/>
      <c r="D1176" s="361"/>
      <c r="E1176" s="361"/>
      <c r="F1176" s="361"/>
      <c r="G1176" s="361"/>
      <c r="H1176" s="361"/>
      <c r="I1176" s="361"/>
      <c r="J1176" s="361"/>
      <c r="K1176" s="361"/>
      <c r="L1176" s="361"/>
      <c r="M1176" s="361"/>
      <c r="N1176" s="361"/>
      <c r="O1176" s="361"/>
      <c r="P1176" s="361"/>
    </row>
    <row r="1177" spans="1:16" ht="13.5">
      <c r="A1177" s="361"/>
      <c r="B1177" s="361"/>
      <c r="C1177" s="361"/>
      <c r="D1177" s="361"/>
      <c r="E1177" s="361"/>
      <c r="F1177" s="361"/>
      <c r="G1177" s="361"/>
      <c r="H1177" s="361"/>
      <c r="I1177" s="361"/>
      <c r="J1177" s="361"/>
      <c r="K1177" s="361"/>
      <c r="L1177" s="361"/>
      <c r="M1177" s="361"/>
      <c r="N1177" s="361"/>
      <c r="O1177" s="361"/>
      <c r="P1177" s="361"/>
    </row>
    <row r="1178" spans="1:16" ht="13.5">
      <c r="A1178" s="361"/>
      <c r="B1178" s="361"/>
      <c r="C1178" s="361"/>
      <c r="D1178" s="361"/>
      <c r="E1178" s="361"/>
      <c r="F1178" s="361"/>
      <c r="G1178" s="361"/>
      <c r="H1178" s="361"/>
      <c r="I1178" s="361"/>
      <c r="J1178" s="361"/>
      <c r="K1178" s="361"/>
      <c r="L1178" s="361"/>
      <c r="M1178" s="361"/>
      <c r="N1178" s="361"/>
      <c r="O1178" s="361"/>
      <c r="P1178" s="361"/>
    </row>
    <row r="1179" spans="1:16" ht="13.5">
      <c r="A1179" s="361"/>
      <c r="B1179" s="361"/>
      <c r="C1179" s="361"/>
      <c r="D1179" s="361"/>
      <c r="E1179" s="361"/>
      <c r="F1179" s="361"/>
      <c r="G1179" s="361"/>
      <c r="H1179" s="361"/>
      <c r="I1179" s="361"/>
      <c r="J1179" s="361"/>
      <c r="K1179" s="361"/>
      <c r="L1179" s="361"/>
      <c r="M1179" s="361"/>
      <c r="N1179" s="361"/>
      <c r="O1179" s="361"/>
      <c r="P1179" s="361"/>
    </row>
    <row r="1180" spans="1:16" ht="13.5">
      <c r="A1180" s="361"/>
      <c r="B1180" s="361"/>
      <c r="C1180" s="361"/>
      <c r="D1180" s="361"/>
      <c r="E1180" s="361"/>
      <c r="F1180" s="361"/>
      <c r="G1180" s="361"/>
      <c r="H1180" s="361"/>
      <c r="I1180" s="361"/>
      <c r="J1180" s="361"/>
      <c r="K1180" s="361"/>
      <c r="L1180" s="361"/>
      <c r="M1180" s="361"/>
      <c r="N1180" s="361"/>
      <c r="O1180" s="361"/>
      <c r="P1180" s="361"/>
    </row>
    <row r="1181" spans="1:16" ht="13.5">
      <c r="A1181" s="361"/>
      <c r="B1181" s="361"/>
      <c r="C1181" s="361"/>
      <c r="D1181" s="361"/>
      <c r="E1181" s="361"/>
      <c r="F1181" s="361"/>
      <c r="G1181" s="361"/>
      <c r="H1181" s="361"/>
      <c r="I1181" s="361"/>
      <c r="J1181" s="361"/>
      <c r="K1181" s="361"/>
      <c r="L1181" s="361"/>
      <c r="M1181" s="361"/>
      <c r="N1181" s="361"/>
      <c r="O1181" s="361"/>
      <c r="P1181" s="361"/>
    </row>
    <row r="1182" spans="1:16" ht="13.5">
      <c r="A1182" s="361"/>
      <c r="B1182" s="361"/>
      <c r="C1182" s="361"/>
      <c r="D1182" s="361"/>
      <c r="E1182" s="361"/>
      <c r="F1182" s="361"/>
      <c r="G1182" s="361"/>
      <c r="H1182" s="361"/>
      <c r="I1182" s="361"/>
      <c r="J1182" s="361"/>
      <c r="K1182" s="361"/>
      <c r="L1182" s="361"/>
      <c r="M1182" s="361"/>
      <c r="N1182" s="361"/>
      <c r="O1182" s="361"/>
      <c r="P1182" s="361"/>
    </row>
    <row r="1183" spans="1:16" ht="13.5">
      <c r="A1183" s="361"/>
      <c r="B1183" s="361"/>
      <c r="C1183" s="361"/>
      <c r="D1183" s="361"/>
      <c r="E1183" s="361"/>
      <c r="F1183" s="361"/>
      <c r="G1183" s="361"/>
      <c r="H1183" s="361"/>
      <c r="I1183" s="361"/>
      <c r="J1183" s="361"/>
      <c r="K1183" s="361"/>
      <c r="L1183" s="361"/>
      <c r="M1183" s="361"/>
      <c r="N1183" s="361"/>
      <c r="O1183" s="361"/>
      <c r="P1183" s="361"/>
    </row>
    <row r="1184" spans="1:16" ht="13.5">
      <c r="A1184" s="361"/>
      <c r="B1184" s="361"/>
      <c r="C1184" s="361"/>
      <c r="D1184" s="361"/>
      <c r="E1184" s="361"/>
      <c r="F1184" s="361"/>
      <c r="G1184" s="361"/>
      <c r="H1184" s="361"/>
      <c r="I1184" s="361"/>
      <c r="J1184" s="361"/>
      <c r="K1184" s="361"/>
      <c r="L1184" s="361"/>
      <c r="M1184" s="361"/>
      <c r="N1184" s="361"/>
      <c r="O1184" s="361"/>
      <c r="P1184" s="361"/>
    </row>
    <row r="1185" spans="1:16" ht="13.5">
      <c r="A1185" s="361"/>
      <c r="B1185" s="361"/>
      <c r="C1185" s="361"/>
      <c r="D1185" s="361"/>
      <c r="E1185" s="361"/>
      <c r="F1185" s="361"/>
      <c r="G1185" s="361"/>
      <c r="H1185" s="361"/>
      <c r="I1185" s="361"/>
      <c r="J1185" s="361"/>
      <c r="K1185" s="361"/>
      <c r="L1185" s="361"/>
      <c r="M1185" s="361"/>
      <c r="N1185" s="361"/>
      <c r="O1185" s="361"/>
      <c r="P1185" s="361"/>
    </row>
    <row r="1186" spans="1:16" ht="13.5">
      <c r="A1186" s="361"/>
      <c r="B1186" s="361"/>
      <c r="C1186" s="361"/>
      <c r="D1186" s="361"/>
      <c r="E1186" s="361"/>
      <c r="F1186" s="361"/>
      <c r="G1186" s="361"/>
      <c r="H1186" s="361"/>
      <c r="I1186" s="361"/>
      <c r="J1186" s="361"/>
      <c r="K1186" s="361"/>
      <c r="L1186" s="361"/>
      <c r="M1186" s="361"/>
      <c r="N1186" s="361"/>
      <c r="O1186" s="361"/>
      <c r="P1186" s="361"/>
    </row>
    <row r="1187" spans="1:16" ht="13.5">
      <c r="A1187" s="361"/>
      <c r="B1187" s="361"/>
      <c r="C1187" s="361"/>
      <c r="D1187" s="361"/>
      <c r="E1187" s="361"/>
      <c r="F1187" s="361"/>
      <c r="G1187" s="361"/>
      <c r="H1187" s="361"/>
      <c r="I1187" s="361"/>
      <c r="J1187" s="361"/>
      <c r="K1187" s="361"/>
      <c r="L1187" s="361"/>
      <c r="M1187" s="361"/>
      <c r="N1187" s="361"/>
      <c r="O1187" s="361"/>
      <c r="P1187" s="361"/>
    </row>
    <row r="1188" spans="1:16" ht="13.5">
      <c r="A1188" s="361"/>
      <c r="B1188" s="361"/>
      <c r="C1188" s="361"/>
      <c r="D1188" s="361"/>
      <c r="E1188" s="361"/>
      <c r="F1188" s="361"/>
      <c r="G1188" s="361"/>
      <c r="H1188" s="361"/>
      <c r="I1188" s="361"/>
      <c r="J1188" s="361"/>
      <c r="K1188" s="361"/>
      <c r="L1188" s="361"/>
      <c r="M1188" s="361"/>
      <c r="N1188" s="361"/>
      <c r="O1188" s="361"/>
      <c r="P1188" s="361"/>
    </row>
    <row r="1189" spans="1:16" ht="13.5">
      <c r="A1189" s="361"/>
      <c r="B1189" s="361"/>
      <c r="C1189" s="361"/>
      <c r="D1189" s="361"/>
      <c r="E1189" s="361"/>
      <c r="F1189" s="361"/>
      <c r="G1189" s="361"/>
      <c r="H1189" s="361"/>
      <c r="I1189" s="361"/>
      <c r="J1189" s="361"/>
      <c r="K1189" s="361"/>
      <c r="L1189" s="361"/>
      <c r="M1189" s="361"/>
      <c r="N1189" s="361"/>
      <c r="O1189" s="361"/>
      <c r="P1189" s="361"/>
    </row>
    <row r="1190" spans="1:16" ht="13.5">
      <c r="A1190" s="361"/>
      <c r="B1190" s="361"/>
      <c r="C1190" s="361"/>
      <c r="D1190" s="361"/>
      <c r="E1190" s="361"/>
      <c r="F1190" s="361"/>
      <c r="G1190" s="361"/>
      <c r="H1190" s="361"/>
      <c r="I1190" s="361"/>
      <c r="J1190" s="361"/>
      <c r="K1190" s="361"/>
      <c r="L1190" s="361"/>
      <c r="M1190" s="361"/>
      <c r="N1190" s="361"/>
      <c r="O1190" s="361"/>
      <c r="P1190" s="361"/>
    </row>
    <row r="1191" spans="1:16" ht="13.5">
      <c r="A1191" s="361"/>
      <c r="B1191" s="361"/>
      <c r="C1191" s="361"/>
      <c r="D1191" s="361"/>
      <c r="E1191" s="361"/>
      <c r="F1191" s="361"/>
      <c r="G1191" s="361"/>
      <c r="H1191" s="361"/>
      <c r="I1191" s="361"/>
      <c r="J1191" s="361"/>
      <c r="K1191" s="361"/>
      <c r="L1191" s="361"/>
      <c r="M1191" s="361"/>
      <c r="N1191" s="361"/>
      <c r="O1191" s="361"/>
      <c r="P1191" s="361"/>
    </row>
    <row r="1192" spans="1:16" ht="13.5">
      <c r="A1192" s="361"/>
      <c r="B1192" s="361"/>
      <c r="C1192" s="361"/>
      <c r="D1192" s="361"/>
      <c r="E1192" s="361"/>
      <c r="F1192" s="361"/>
      <c r="G1192" s="361"/>
      <c r="H1192" s="361"/>
      <c r="I1192" s="361"/>
      <c r="J1192" s="361"/>
      <c r="K1192" s="361"/>
      <c r="L1192" s="361"/>
      <c r="M1192" s="361"/>
      <c r="N1192" s="361"/>
      <c r="O1192" s="361"/>
      <c r="P1192" s="361"/>
    </row>
    <row r="1193" spans="1:16" ht="13.5">
      <c r="A1193" s="361"/>
      <c r="B1193" s="361"/>
      <c r="C1193" s="361"/>
      <c r="D1193" s="361"/>
      <c r="E1193" s="361"/>
      <c r="F1193" s="361"/>
      <c r="G1193" s="361"/>
      <c r="H1193" s="361"/>
      <c r="I1193" s="361"/>
      <c r="J1193" s="361"/>
      <c r="K1193" s="361"/>
      <c r="L1193" s="361"/>
      <c r="M1193" s="361"/>
      <c r="N1193" s="361"/>
      <c r="O1193" s="361"/>
      <c r="P1193" s="361"/>
    </row>
    <row r="1194" spans="1:16" ht="13.5">
      <c r="A1194" s="361"/>
      <c r="B1194" s="361"/>
      <c r="C1194" s="361"/>
      <c r="D1194" s="361"/>
      <c r="E1194" s="361"/>
      <c r="F1194" s="361"/>
      <c r="G1194" s="361"/>
      <c r="H1194" s="361"/>
      <c r="I1194" s="361"/>
      <c r="J1194" s="361"/>
      <c r="K1194" s="361"/>
      <c r="L1194" s="361"/>
      <c r="M1194" s="361"/>
      <c r="N1194" s="361"/>
      <c r="O1194" s="361"/>
      <c r="P1194" s="361"/>
    </row>
    <row r="1195" spans="1:16" ht="13.5">
      <c r="A1195" s="361"/>
      <c r="B1195" s="361"/>
      <c r="C1195" s="361"/>
      <c r="D1195" s="361"/>
      <c r="E1195" s="361"/>
      <c r="F1195" s="361"/>
      <c r="G1195" s="361"/>
      <c r="H1195" s="361"/>
      <c r="I1195" s="361"/>
      <c r="J1195" s="361"/>
      <c r="K1195" s="361"/>
      <c r="L1195" s="361"/>
      <c r="M1195" s="361"/>
      <c r="N1195" s="361"/>
      <c r="O1195" s="361"/>
      <c r="P1195" s="361"/>
    </row>
    <row r="1196" spans="1:16" ht="13.5">
      <c r="A1196" s="361"/>
      <c r="B1196" s="361"/>
      <c r="C1196" s="361"/>
      <c r="D1196" s="361"/>
      <c r="E1196" s="361"/>
      <c r="F1196" s="361"/>
      <c r="G1196" s="361"/>
      <c r="H1196" s="361"/>
      <c r="I1196" s="361"/>
      <c r="J1196" s="361"/>
      <c r="K1196" s="361"/>
      <c r="L1196" s="361"/>
      <c r="M1196" s="361"/>
      <c r="N1196" s="361"/>
      <c r="O1196" s="361"/>
      <c r="P1196" s="361"/>
    </row>
    <row r="1197" spans="1:16" ht="13.5">
      <c r="A1197" s="361"/>
      <c r="B1197" s="361"/>
      <c r="C1197" s="361"/>
      <c r="D1197" s="361"/>
      <c r="E1197" s="361"/>
      <c r="F1197" s="361"/>
      <c r="G1197" s="361"/>
      <c r="H1197" s="361"/>
      <c r="I1197" s="361"/>
      <c r="J1197" s="361"/>
      <c r="K1197" s="361"/>
      <c r="L1197" s="361"/>
      <c r="M1197" s="361"/>
      <c r="N1197" s="361"/>
      <c r="O1197" s="361"/>
      <c r="P1197" s="361"/>
    </row>
    <row r="1198" spans="1:16" ht="13.5">
      <c r="A1198" s="361"/>
      <c r="B1198" s="361"/>
      <c r="C1198" s="361"/>
      <c r="D1198" s="361"/>
      <c r="E1198" s="361"/>
      <c r="F1198" s="361"/>
      <c r="G1198" s="361"/>
      <c r="H1198" s="361"/>
      <c r="I1198" s="361"/>
      <c r="J1198" s="361"/>
      <c r="K1198" s="361"/>
      <c r="L1198" s="361"/>
      <c r="M1198" s="361"/>
      <c r="N1198" s="361"/>
      <c r="O1198" s="361"/>
      <c r="P1198" s="361"/>
    </row>
    <row r="1199" spans="1:16" ht="13.5">
      <c r="A1199" s="361"/>
      <c r="B1199" s="361"/>
      <c r="C1199" s="361"/>
      <c r="D1199" s="361"/>
      <c r="E1199" s="361"/>
      <c r="F1199" s="361"/>
      <c r="G1199" s="361"/>
      <c r="H1199" s="361"/>
      <c r="I1199" s="361"/>
      <c r="J1199" s="361"/>
      <c r="K1199" s="361"/>
      <c r="L1199" s="361"/>
      <c r="M1199" s="361"/>
      <c r="N1199" s="361"/>
      <c r="O1199" s="361"/>
      <c r="P1199" s="361"/>
    </row>
    <row r="1200" spans="1:16" ht="13.5">
      <c r="A1200" s="361"/>
      <c r="B1200" s="361"/>
      <c r="C1200" s="361"/>
      <c r="D1200" s="361"/>
      <c r="E1200" s="361"/>
      <c r="F1200" s="361"/>
      <c r="G1200" s="361"/>
      <c r="H1200" s="361"/>
      <c r="I1200" s="361"/>
      <c r="J1200" s="361"/>
      <c r="K1200" s="361"/>
      <c r="L1200" s="361"/>
      <c r="M1200" s="361"/>
      <c r="N1200" s="361"/>
      <c r="O1200" s="361"/>
      <c r="P1200" s="361"/>
    </row>
    <row r="1201" spans="1:16" ht="13.5">
      <c r="A1201" s="361"/>
      <c r="B1201" s="361"/>
      <c r="C1201" s="361"/>
      <c r="D1201" s="361"/>
      <c r="E1201" s="361"/>
      <c r="F1201" s="361"/>
      <c r="G1201" s="361"/>
      <c r="H1201" s="361"/>
      <c r="I1201" s="361"/>
      <c r="J1201" s="361"/>
      <c r="K1201" s="361"/>
      <c r="L1201" s="361"/>
      <c r="M1201" s="361"/>
      <c r="N1201" s="361"/>
      <c r="O1201" s="361"/>
      <c r="P1201" s="361"/>
    </row>
    <row r="1202" spans="1:16" ht="13.5">
      <c r="A1202" s="361"/>
      <c r="B1202" s="361"/>
      <c r="C1202" s="361"/>
      <c r="D1202" s="361"/>
      <c r="E1202" s="361"/>
      <c r="F1202" s="361"/>
      <c r="G1202" s="361"/>
      <c r="H1202" s="361"/>
      <c r="I1202" s="361"/>
      <c r="J1202" s="361"/>
      <c r="K1202" s="361"/>
      <c r="L1202" s="361"/>
      <c r="M1202" s="361"/>
      <c r="N1202" s="361"/>
      <c r="O1202" s="361"/>
      <c r="P1202" s="361"/>
    </row>
    <row r="1203" spans="1:16" ht="13.5">
      <c r="A1203" s="361"/>
      <c r="B1203" s="361"/>
      <c r="C1203" s="361"/>
      <c r="D1203" s="361"/>
      <c r="E1203" s="361"/>
      <c r="F1203" s="361"/>
      <c r="G1203" s="361"/>
      <c r="H1203" s="361"/>
      <c r="I1203" s="361"/>
      <c r="J1203" s="361"/>
      <c r="K1203" s="361"/>
      <c r="L1203" s="361"/>
      <c r="M1203" s="361"/>
      <c r="N1203" s="361"/>
      <c r="O1203" s="361"/>
      <c r="P1203" s="361"/>
    </row>
    <row r="1204" spans="1:16" ht="13.5">
      <c r="A1204" s="361"/>
      <c r="B1204" s="361"/>
      <c r="C1204" s="361"/>
      <c r="D1204" s="361"/>
      <c r="E1204" s="361"/>
      <c r="F1204" s="361"/>
      <c r="G1204" s="361"/>
      <c r="H1204" s="361"/>
      <c r="I1204" s="361"/>
      <c r="J1204" s="361"/>
      <c r="K1204" s="361"/>
      <c r="L1204" s="361"/>
      <c r="M1204" s="361"/>
      <c r="N1204" s="361"/>
      <c r="O1204" s="361"/>
      <c r="P1204" s="361"/>
    </row>
    <row r="1205" spans="1:16" ht="13.5">
      <c r="A1205" s="361"/>
      <c r="B1205" s="361"/>
      <c r="C1205" s="361"/>
      <c r="D1205" s="361"/>
      <c r="E1205" s="361"/>
      <c r="F1205" s="361"/>
      <c r="G1205" s="361"/>
      <c r="H1205" s="361"/>
      <c r="I1205" s="361"/>
      <c r="J1205" s="361"/>
      <c r="K1205" s="361"/>
      <c r="L1205" s="361"/>
      <c r="M1205" s="361"/>
      <c r="N1205" s="361"/>
      <c r="O1205" s="361"/>
      <c r="P1205" s="361"/>
    </row>
    <row r="1206" spans="1:16" ht="13.5">
      <c r="A1206" s="361"/>
      <c r="B1206" s="361"/>
      <c r="C1206" s="361"/>
      <c r="D1206" s="361"/>
      <c r="E1206" s="361"/>
      <c r="F1206" s="361"/>
      <c r="G1206" s="361"/>
      <c r="H1206" s="361"/>
      <c r="I1206" s="361"/>
      <c r="J1206" s="361"/>
      <c r="K1206" s="361"/>
      <c r="L1206" s="361"/>
      <c r="M1206" s="361"/>
      <c r="N1206" s="361"/>
      <c r="O1206" s="361"/>
      <c r="P1206" s="361"/>
    </row>
    <row r="1207" spans="1:16" ht="13.5">
      <c r="A1207" s="361"/>
      <c r="B1207" s="361"/>
      <c r="C1207" s="361"/>
      <c r="D1207" s="361"/>
      <c r="E1207" s="361"/>
      <c r="F1207" s="361"/>
      <c r="G1207" s="361"/>
      <c r="H1207" s="361"/>
      <c r="I1207" s="361"/>
      <c r="J1207" s="361"/>
      <c r="K1207" s="361"/>
      <c r="L1207" s="361"/>
      <c r="M1207" s="361"/>
      <c r="N1207" s="361"/>
      <c r="O1207" s="361"/>
      <c r="P1207" s="361"/>
    </row>
    <row r="1208" spans="1:16" ht="13.5">
      <c r="A1208" s="361"/>
      <c r="B1208" s="361"/>
      <c r="C1208" s="361"/>
      <c r="D1208" s="361"/>
      <c r="E1208" s="361"/>
      <c r="F1208" s="361"/>
      <c r="G1208" s="361"/>
      <c r="H1208" s="361"/>
      <c r="I1208" s="361"/>
      <c r="J1208" s="361"/>
      <c r="K1208" s="361"/>
      <c r="L1208" s="361"/>
      <c r="M1208" s="361"/>
      <c r="N1208" s="361"/>
      <c r="O1208" s="361"/>
      <c r="P1208" s="361"/>
    </row>
    <row r="1209" spans="1:16" ht="13.5">
      <c r="A1209" s="361"/>
      <c r="B1209" s="361"/>
      <c r="C1209" s="361"/>
      <c r="D1209" s="361"/>
      <c r="E1209" s="361"/>
      <c r="F1209" s="361"/>
      <c r="G1209" s="361"/>
      <c r="H1209" s="361"/>
      <c r="I1209" s="361"/>
      <c r="J1209" s="361"/>
      <c r="K1209" s="361"/>
      <c r="L1209" s="361"/>
      <c r="M1209" s="361"/>
      <c r="N1209" s="361"/>
      <c r="O1209" s="361"/>
      <c r="P1209" s="361"/>
    </row>
    <row r="1210" spans="1:16" ht="13.5">
      <c r="A1210" s="361"/>
      <c r="B1210" s="361"/>
      <c r="C1210" s="361"/>
      <c r="D1210" s="361"/>
      <c r="E1210" s="361"/>
      <c r="F1210" s="361"/>
      <c r="G1210" s="361"/>
      <c r="H1210" s="361"/>
      <c r="I1210" s="361"/>
      <c r="J1210" s="361"/>
      <c r="K1210" s="361"/>
      <c r="L1210" s="361"/>
      <c r="M1210" s="361"/>
      <c r="N1210" s="361"/>
      <c r="O1210" s="361"/>
      <c r="P1210" s="361"/>
    </row>
    <row r="1211" spans="1:16" ht="13.5">
      <c r="A1211" s="361"/>
      <c r="B1211" s="361"/>
      <c r="C1211" s="361"/>
      <c r="D1211" s="361"/>
      <c r="E1211" s="361"/>
      <c r="F1211" s="361"/>
      <c r="G1211" s="361"/>
      <c r="H1211" s="361"/>
      <c r="I1211" s="361"/>
      <c r="J1211" s="361"/>
      <c r="K1211" s="361"/>
      <c r="L1211" s="361"/>
      <c r="M1211" s="361"/>
      <c r="N1211" s="361"/>
      <c r="O1211" s="361"/>
      <c r="P1211" s="361"/>
    </row>
    <row r="1212" spans="1:16" ht="13.5">
      <c r="A1212" s="361"/>
      <c r="B1212" s="361"/>
      <c r="C1212" s="361"/>
      <c r="D1212" s="361"/>
      <c r="E1212" s="361"/>
      <c r="F1212" s="361"/>
      <c r="G1212" s="361"/>
      <c r="H1212" s="361"/>
      <c r="I1212" s="361"/>
      <c r="J1212" s="361"/>
      <c r="K1212" s="361"/>
      <c r="L1212" s="361"/>
      <c r="M1212" s="361"/>
      <c r="N1212" s="361"/>
      <c r="O1212" s="361"/>
      <c r="P1212" s="361"/>
    </row>
    <row r="1213" spans="1:16" ht="13.5">
      <c r="A1213" s="361"/>
      <c r="B1213" s="361"/>
      <c r="C1213" s="361"/>
      <c r="D1213" s="361"/>
      <c r="E1213" s="361"/>
      <c r="F1213" s="361"/>
      <c r="G1213" s="361"/>
      <c r="H1213" s="361"/>
      <c r="I1213" s="361"/>
      <c r="J1213" s="361"/>
      <c r="K1213" s="361"/>
      <c r="L1213" s="361"/>
      <c r="M1213" s="361"/>
      <c r="N1213" s="361"/>
      <c r="O1213" s="361"/>
      <c r="P1213" s="361"/>
    </row>
    <row r="1214" spans="1:16" ht="13.5">
      <c r="A1214" s="361"/>
      <c r="B1214" s="361"/>
      <c r="C1214" s="361"/>
      <c r="D1214" s="361"/>
      <c r="E1214" s="361"/>
      <c r="F1214" s="361"/>
      <c r="G1214" s="361"/>
      <c r="H1214" s="361"/>
      <c r="I1214" s="361"/>
      <c r="J1214" s="361"/>
      <c r="K1214" s="361"/>
      <c r="L1214" s="361"/>
      <c r="M1214" s="361"/>
      <c r="N1214" s="361"/>
      <c r="O1214" s="361"/>
      <c r="P1214" s="361"/>
    </row>
    <row r="1215" spans="1:16" ht="13.5">
      <c r="A1215" s="361"/>
      <c r="B1215" s="361"/>
      <c r="C1215" s="361"/>
      <c r="D1215" s="361"/>
      <c r="E1215" s="361"/>
      <c r="F1215" s="361"/>
      <c r="G1215" s="361"/>
      <c r="H1215" s="361"/>
      <c r="I1215" s="361"/>
      <c r="J1215" s="361"/>
      <c r="K1215" s="361"/>
      <c r="L1215" s="361"/>
      <c r="M1215" s="361"/>
      <c r="N1215" s="361"/>
      <c r="O1215" s="361"/>
      <c r="P1215" s="361"/>
    </row>
    <row r="1216" spans="1:16" ht="13.5">
      <c r="A1216" s="361"/>
      <c r="B1216" s="361"/>
      <c r="C1216" s="361"/>
      <c r="D1216" s="361"/>
      <c r="E1216" s="361"/>
      <c r="F1216" s="361"/>
      <c r="G1216" s="361"/>
      <c r="H1216" s="361"/>
      <c r="I1216" s="361"/>
      <c r="J1216" s="361"/>
      <c r="K1216" s="361"/>
      <c r="L1216" s="361"/>
      <c r="M1216" s="361"/>
      <c r="N1216" s="361"/>
      <c r="O1216" s="361"/>
      <c r="P1216" s="361"/>
    </row>
    <row r="1217" spans="1:16" ht="13.5">
      <c r="A1217" s="361"/>
      <c r="B1217" s="361"/>
      <c r="C1217" s="361"/>
      <c r="D1217" s="361"/>
      <c r="E1217" s="361"/>
      <c r="F1217" s="361"/>
      <c r="G1217" s="361"/>
      <c r="H1217" s="361"/>
      <c r="I1217" s="361"/>
      <c r="J1217" s="361"/>
      <c r="K1217" s="361"/>
      <c r="L1217" s="361"/>
      <c r="M1217" s="361"/>
      <c r="N1217" s="361"/>
      <c r="O1217" s="361"/>
      <c r="P1217" s="361"/>
    </row>
    <row r="1218" spans="1:16" ht="13.5">
      <c r="A1218" s="361"/>
      <c r="B1218" s="361"/>
      <c r="C1218" s="361"/>
      <c r="D1218" s="361"/>
      <c r="E1218" s="361"/>
      <c r="F1218" s="361"/>
      <c r="G1218" s="361"/>
      <c r="H1218" s="361"/>
      <c r="I1218" s="361"/>
      <c r="J1218" s="361"/>
      <c r="K1218" s="361"/>
      <c r="L1218" s="361"/>
      <c r="M1218" s="361"/>
      <c r="N1218" s="361"/>
      <c r="O1218" s="361"/>
      <c r="P1218" s="361"/>
    </row>
    <row r="1219" spans="1:16" ht="13.5">
      <c r="A1219" s="361"/>
      <c r="B1219" s="361"/>
      <c r="C1219" s="361"/>
      <c r="D1219" s="361"/>
      <c r="E1219" s="361"/>
      <c r="F1219" s="361"/>
      <c r="G1219" s="361"/>
      <c r="H1219" s="361"/>
      <c r="I1219" s="361"/>
      <c r="J1219" s="361"/>
      <c r="K1219" s="361"/>
      <c r="L1219" s="361"/>
      <c r="M1219" s="361"/>
      <c r="N1219" s="361"/>
      <c r="O1219" s="361"/>
      <c r="P1219" s="361"/>
    </row>
    <row r="1220" spans="1:16" ht="13.5">
      <c r="A1220" s="361"/>
      <c r="B1220" s="361"/>
      <c r="C1220" s="361"/>
      <c r="D1220" s="361"/>
      <c r="E1220" s="361"/>
      <c r="F1220" s="361"/>
      <c r="G1220" s="361"/>
      <c r="H1220" s="361"/>
      <c r="I1220" s="361"/>
      <c r="J1220" s="361"/>
      <c r="K1220" s="361"/>
      <c r="L1220" s="361"/>
      <c r="M1220" s="361"/>
      <c r="N1220" s="361"/>
      <c r="O1220" s="361"/>
      <c r="P1220" s="361"/>
    </row>
    <row r="1221" spans="1:16" ht="13.5">
      <c r="A1221" s="361"/>
      <c r="B1221" s="361"/>
      <c r="C1221" s="361"/>
      <c r="D1221" s="361"/>
      <c r="E1221" s="361"/>
      <c r="F1221" s="361"/>
      <c r="G1221" s="361"/>
      <c r="H1221" s="361"/>
      <c r="I1221" s="361"/>
      <c r="J1221" s="361"/>
      <c r="K1221" s="361"/>
      <c r="L1221" s="361"/>
      <c r="M1221" s="361"/>
      <c r="N1221" s="361"/>
      <c r="O1221" s="361"/>
      <c r="P1221" s="361"/>
    </row>
    <row r="1222" spans="1:16" ht="13.5">
      <c r="A1222" s="361"/>
      <c r="B1222" s="361"/>
      <c r="C1222" s="361"/>
      <c r="D1222" s="361"/>
      <c r="E1222" s="361"/>
      <c r="F1222" s="361"/>
      <c r="G1222" s="361"/>
      <c r="H1222" s="361"/>
      <c r="I1222" s="361"/>
      <c r="J1222" s="361"/>
      <c r="K1222" s="361"/>
      <c r="L1222" s="361"/>
      <c r="M1222" s="361"/>
      <c r="N1222" s="361"/>
      <c r="O1222" s="361"/>
      <c r="P1222" s="361"/>
    </row>
    <row r="1223" spans="1:16" ht="13.5">
      <c r="A1223" s="361"/>
      <c r="B1223" s="361"/>
      <c r="C1223" s="361"/>
      <c r="D1223" s="361"/>
      <c r="E1223" s="361"/>
      <c r="F1223" s="361"/>
      <c r="G1223" s="361"/>
      <c r="H1223" s="361"/>
      <c r="I1223" s="361"/>
      <c r="J1223" s="361"/>
      <c r="K1223" s="361"/>
      <c r="L1223" s="361"/>
      <c r="M1223" s="361"/>
      <c r="N1223" s="361"/>
      <c r="O1223" s="361"/>
      <c r="P1223" s="361"/>
    </row>
    <row r="1224" spans="1:16" ht="13.5">
      <c r="A1224" s="361"/>
      <c r="B1224" s="361"/>
      <c r="C1224" s="361"/>
      <c r="D1224" s="361"/>
      <c r="E1224" s="361"/>
      <c r="F1224" s="361"/>
      <c r="G1224" s="361"/>
      <c r="H1224" s="361"/>
      <c r="I1224" s="361"/>
      <c r="J1224" s="361"/>
      <c r="K1224" s="361"/>
      <c r="L1224" s="361"/>
      <c r="M1224" s="361"/>
      <c r="N1224" s="361"/>
      <c r="O1224" s="361"/>
      <c r="P1224" s="361"/>
    </row>
    <row r="1225" spans="1:16" ht="13.5">
      <c r="A1225" s="361"/>
      <c r="B1225" s="361"/>
      <c r="C1225" s="361"/>
      <c r="D1225" s="361"/>
      <c r="E1225" s="361"/>
      <c r="F1225" s="361"/>
      <c r="G1225" s="361"/>
      <c r="H1225" s="361"/>
      <c r="I1225" s="361"/>
      <c r="J1225" s="361"/>
      <c r="K1225" s="361"/>
      <c r="L1225" s="361"/>
      <c r="M1225" s="361"/>
      <c r="N1225" s="361"/>
      <c r="O1225" s="361"/>
      <c r="P1225" s="361"/>
    </row>
    <row r="1226" spans="1:16" ht="13.5">
      <c r="A1226" s="361"/>
      <c r="B1226" s="361"/>
      <c r="C1226" s="361"/>
      <c r="D1226" s="361"/>
      <c r="E1226" s="361"/>
      <c r="F1226" s="361"/>
      <c r="G1226" s="361"/>
      <c r="H1226" s="361"/>
      <c r="I1226" s="361"/>
      <c r="J1226" s="361"/>
      <c r="K1226" s="361"/>
      <c r="L1226" s="361"/>
      <c r="M1226" s="361"/>
      <c r="N1226" s="361"/>
      <c r="O1226" s="361"/>
      <c r="P1226" s="361"/>
    </row>
    <row r="1227" spans="1:16" ht="13.5">
      <c r="A1227" s="361"/>
      <c r="B1227" s="361"/>
      <c r="C1227" s="361"/>
      <c r="D1227" s="361"/>
      <c r="E1227" s="361"/>
      <c r="F1227" s="361"/>
      <c r="G1227" s="361"/>
      <c r="H1227" s="361"/>
      <c r="I1227" s="361"/>
      <c r="J1227" s="361"/>
      <c r="K1227" s="361"/>
      <c r="L1227" s="361"/>
      <c r="M1227" s="361"/>
      <c r="N1227" s="361"/>
      <c r="O1227" s="361"/>
      <c r="P1227" s="361"/>
    </row>
    <row r="1228" spans="1:16" ht="13.5">
      <c r="A1228" s="361"/>
      <c r="B1228" s="361"/>
      <c r="C1228" s="361"/>
      <c r="D1228" s="361"/>
      <c r="E1228" s="361"/>
      <c r="F1228" s="361"/>
      <c r="G1228" s="361"/>
      <c r="H1228" s="361"/>
      <c r="I1228" s="361"/>
      <c r="J1228" s="361"/>
      <c r="K1228" s="361"/>
      <c r="L1228" s="361"/>
      <c r="M1228" s="361"/>
      <c r="N1228" s="361"/>
      <c r="O1228" s="361"/>
      <c r="P1228" s="361"/>
    </row>
    <row r="1229" spans="1:16" ht="13.5">
      <c r="A1229" s="361"/>
      <c r="B1229" s="361"/>
      <c r="C1229" s="361"/>
      <c r="D1229" s="361"/>
      <c r="E1229" s="361"/>
      <c r="F1229" s="361"/>
      <c r="G1229" s="361"/>
      <c r="H1229" s="361"/>
      <c r="I1229" s="361"/>
      <c r="J1229" s="361"/>
      <c r="K1229" s="361"/>
      <c r="L1229" s="361"/>
      <c r="M1229" s="361"/>
      <c r="N1229" s="361"/>
      <c r="O1229" s="361"/>
      <c r="P1229" s="361"/>
    </row>
    <row r="1230" spans="1:16" ht="13.5">
      <c r="A1230" s="361"/>
      <c r="B1230" s="361"/>
      <c r="C1230" s="361"/>
      <c r="D1230" s="361"/>
      <c r="E1230" s="361"/>
      <c r="F1230" s="361"/>
      <c r="G1230" s="361"/>
      <c r="H1230" s="361"/>
      <c r="I1230" s="361"/>
      <c r="J1230" s="361"/>
      <c r="K1230" s="361"/>
      <c r="L1230" s="361"/>
      <c r="M1230" s="361"/>
      <c r="N1230" s="361"/>
      <c r="O1230" s="361"/>
      <c r="P1230" s="361"/>
    </row>
    <row r="1231" spans="1:16" ht="13.5">
      <c r="A1231" s="361"/>
      <c r="B1231" s="361"/>
      <c r="C1231" s="361"/>
      <c r="D1231" s="361"/>
      <c r="E1231" s="361"/>
      <c r="F1231" s="361"/>
      <c r="G1231" s="361"/>
      <c r="H1231" s="361"/>
      <c r="I1231" s="361"/>
      <c r="J1231" s="361"/>
      <c r="K1231" s="361"/>
      <c r="L1231" s="361"/>
      <c r="M1231" s="361"/>
      <c r="N1231" s="361"/>
      <c r="O1231" s="361"/>
      <c r="P1231" s="361"/>
    </row>
    <row r="1232" spans="1:16" ht="13.5">
      <c r="A1232" s="361"/>
      <c r="B1232" s="361"/>
      <c r="C1232" s="361"/>
      <c r="D1232" s="361"/>
      <c r="E1232" s="361"/>
      <c r="F1232" s="361"/>
      <c r="G1232" s="361"/>
      <c r="H1232" s="361"/>
      <c r="I1232" s="361"/>
      <c r="J1232" s="361"/>
      <c r="K1232" s="361"/>
      <c r="L1232" s="361"/>
      <c r="M1232" s="361"/>
      <c r="N1232" s="361"/>
      <c r="O1232" s="361"/>
      <c r="P1232" s="361"/>
    </row>
    <row r="1233" spans="1:16" ht="13.5">
      <c r="A1233" s="361"/>
      <c r="B1233" s="361"/>
      <c r="C1233" s="361"/>
      <c r="D1233" s="361"/>
      <c r="E1233" s="361"/>
      <c r="F1233" s="361"/>
      <c r="G1233" s="361"/>
      <c r="H1233" s="361"/>
      <c r="I1233" s="361"/>
      <c r="J1233" s="361"/>
      <c r="K1233" s="361"/>
      <c r="L1233" s="361"/>
      <c r="M1233" s="361"/>
      <c r="N1233" s="361"/>
      <c r="O1233" s="361"/>
      <c r="P1233" s="361"/>
    </row>
    <row r="1234" spans="1:16" ht="13.5">
      <c r="A1234" s="361"/>
      <c r="B1234" s="361"/>
      <c r="C1234" s="361"/>
      <c r="D1234" s="361"/>
      <c r="E1234" s="361"/>
      <c r="F1234" s="361"/>
      <c r="G1234" s="361"/>
      <c r="H1234" s="361"/>
      <c r="I1234" s="361"/>
      <c r="J1234" s="361"/>
      <c r="K1234" s="361"/>
      <c r="L1234" s="361"/>
      <c r="M1234" s="361"/>
      <c r="N1234" s="361"/>
      <c r="O1234" s="361"/>
      <c r="P1234" s="361"/>
    </row>
    <row r="1235" spans="1:16" ht="13.5">
      <c r="A1235" s="361"/>
      <c r="B1235" s="361"/>
      <c r="C1235" s="361"/>
      <c r="D1235" s="361"/>
      <c r="E1235" s="361"/>
      <c r="F1235" s="361"/>
      <c r="G1235" s="361"/>
      <c r="H1235" s="361"/>
      <c r="I1235" s="361"/>
      <c r="J1235" s="361"/>
      <c r="K1235" s="361"/>
      <c r="L1235" s="361"/>
      <c r="M1235" s="361"/>
      <c r="N1235" s="361"/>
      <c r="O1235" s="361"/>
      <c r="P1235" s="361"/>
    </row>
    <row r="1236" spans="1:16" ht="13.5">
      <c r="A1236" s="361"/>
      <c r="B1236" s="361"/>
      <c r="C1236" s="361"/>
      <c r="D1236" s="361"/>
      <c r="E1236" s="361"/>
      <c r="F1236" s="361"/>
      <c r="G1236" s="361"/>
      <c r="H1236" s="361"/>
      <c r="I1236" s="361"/>
      <c r="J1236" s="361"/>
      <c r="K1236" s="361"/>
      <c r="L1236" s="361"/>
      <c r="M1236" s="361"/>
      <c r="N1236" s="361"/>
      <c r="O1236" s="361"/>
      <c r="P1236" s="361"/>
    </row>
    <row r="1237" spans="1:16" ht="13.5">
      <c r="A1237" s="361"/>
      <c r="B1237" s="361"/>
      <c r="C1237" s="361"/>
      <c r="D1237" s="361"/>
      <c r="E1237" s="361"/>
      <c r="F1237" s="361"/>
      <c r="G1237" s="361"/>
      <c r="H1237" s="361"/>
      <c r="I1237" s="361"/>
      <c r="J1237" s="361"/>
      <c r="K1237" s="361"/>
      <c r="L1237" s="361"/>
      <c r="M1237" s="361"/>
      <c r="N1237" s="361"/>
      <c r="O1237" s="361"/>
      <c r="P1237" s="361"/>
    </row>
    <row r="1238" spans="1:16" ht="13.5">
      <c r="A1238" s="361"/>
      <c r="B1238" s="361"/>
      <c r="C1238" s="361"/>
      <c r="D1238" s="361"/>
      <c r="E1238" s="361"/>
      <c r="F1238" s="361"/>
      <c r="G1238" s="361"/>
      <c r="H1238" s="361"/>
      <c r="I1238" s="361"/>
      <c r="J1238" s="361"/>
      <c r="K1238" s="361"/>
      <c r="L1238" s="361"/>
      <c r="M1238" s="361"/>
      <c r="N1238" s="361"/>
      <c r="O1238" s="361"/>
      <c r="P1238" s="361"/>
    </row>
    <row r="1239" spans="1:16" ht="13.5">
      <c r="A1239" s="361"/>
      <c r="B1239" s="361"/>
      <c r="C1239" s="361"/>
      <c r="D1239" s="361"/>
      <c r="E1239" s="361"/>
      <c r="F1239" s="361"/>
      <c r="G1239" s="361"/>
      <c r="H1239" s="361"/>
      <c r="I1239" s="361"/>
      <c r="J1239" s="361"/>
      <c r="K1239" s="361"/>
      <c r="L1239" s="361"/>
      <c r="M1239" s="361"/>
      <c r="N1239" s="361"/>
      <c r="O1239" s="361"/>
      <c r="P1239" s="361"/>
    </row>
    <row r="1240" spans="1:16" ht="13.5">
      <c r="A1240" s="361"/>
      <c r="B1240" s="361"/>
      <c r="C1240" s="361"/>
      <c r="D1240" s="361"/>
      <c r="E1240" s="361"/>
      <c r="F1240" s="361"/>
      <c r="G1240" s="361"/>
      <c r="H1240" s="361"/>
      <c r="I1240" s="361"/>
      <c r="J1240" s="361"/>
      <c r="K1240" s="361"/>
      <c r="L1240" s="361"/>
      <c r="M1240" s="361"/>
      <c r="N1240" s="361"/>
      <c r="O1240" s="361"/>
      <c r="P1240" s="361"/>
    </row>
    <row r="1241" spans="1:16" ht="13.5">
      <c r="A1241" s="361"/>
      <c r="B1241" s="361"/>
      <c r="C1241" s="361"/>
      <c r="D1241" s="361"/>
      <c r="E1241" s="361"/>
      <c r="F1241" s="361"/>
      <c r="G1241" s="361"/>
      <c r="H1241" s="361"/>
      <c r="I1241" s="361"/>
      <c r="J1241" s="361"/>
      <c r="K1241" s="361"/>
      <c r="L1241" s="361"/>
      <c r="M1241" s="361"/>
      <c r="N1241" s="361"/>
      <c r="O1241" s="361"/>
      <c r="P1241" s="361"/>
    </row>
    <row r="1242" spans="1:16" ht="13.5">
      <c r="A1242" s="361"/>
      <c r="B1242" s="361"/>
      <c r="C1242" s="361"/>
      <c r="D1242" s="361"/>
      <c r="E1242" s="361"/>
      <c r="F1242" s="361"/>
      <c r="G1242" s="361"/>
      <c r="H1242" s="361"/>
      <c r="I1242" s="361"/>
      <c r="J1242" s="361"/>
      <c r="K1242" s="361"/>
      <c r="L1242" s="361"/>
      <c r="M1242" s="361"/>
      <c r="N1242" s="361"/>
      <c r="O1242" s="361"/>
      <c r="P1242" s="361"/>
    </row>
    <row r="1243" spans="1:16" ht="13.5">
      <c r="A1243" s="361"/>
      <c r="B1243" s="361"/>
      <c r="C1243" s="361"/>
      <c r="D1243" s="361"/>
      <c r="E1243" s="361"/>
      <c r="F1243" s="361"/>
      <c r="G1243" s="361"/>
      <c r="H1243" s="361"/>
      <c r="I1243" s="361"/>
      <c r="J1243" s="361"/>
      <c r="K1243" s="361"/>
      <c r="L1243" s="361"/>
      <c r="M1243" s="361"/>
      <c r="N1243" s="361"/>
      <c r="O1243" s="361"/>
      <c r="P1243" s="361"/>
    </row>
    <row r="1244" spans="1:16" ht="13.5">
      <c r="A1244" s="361"/>
      <c r="B1244" s="361"/>
      <c r="C1244" s="361"/>
      <c r="D1244" s="361"/>
      <c r="E1244" s="361"/>
      <c r="F1244" s="361"/>
      <c r="G1244" s="361"/>
      <c r="H1244" s="361"/>
      <c r="I1244" s="361"/>
      <c r="J1244" s="361"/>
      <c r="K1244" s="361"/>
      <c r="L1244" s="361"/>
      <c r="M1244" s="361"/>
      <c r="N1244" s="361"/>
      <c r="O1244" s="361"/>
      <c r="P1244" s="361"/>
    </row>
    <row r="1245" spans="1:16" ht="13.5">
      <c r="A1245" s="361"/>
      <c r="B1245" s="361"/>
      <c r="C1245" s="361"/>
      <c r="D1245" s="361"/>
      <c r="E1245" s="361"/>
      <c r="F1245" s="361"/>
      <c r="G1245" s="361"/>
      <c r="H1245" s="361"/>
      <c r="I1245" s="361"/>
      <c r="J1245" s="361"/>
      <c r="K1245" s="361"/>
      <c r="L1245" s="361"/>
      <c r="M1245" s="361"/>
      <c r="N1245" s="361"/>
      <c r="O1245" s="361"/>
      <c r="P1245" s="361"/>
    </row>
    <row r="1246" spans="1:16" ht="13.5">
      <c r="A1246" s="361"/>
      <c r="B1246" s="361"/>
      <c r="C1246" s="361"/>
      <c r="D1246" s="361"/>
      <c r="E1246" s="361"/>
      <c r="F1246" s="361"/>
      <c r="G1246" s="361"/>
      <c r="H1246" s="361"/>
      <c r="I1246" s="361"/>
      <c r="J1246" s="361"/>
      <c r="K1246" s="361"/>
      <c r="L1246" s="361"/>
      <c r="M1246" s="361"/>
      <c r="N1246" s="361"/>
      <c r="O1246" s="361"/>
      <c r="P1246" s="361"/>
    </row>
    <row r="1247" spans="1:16" ht="13.5">
      <c r="A1247" s="361"/>
      <c r="B1247" s="361"/>
      <c r="C1247" s="361"/>
      <c r="D1247" s="361"/>
      <c r="E1247" s="361"/>
      <c r="F1247" s="361"/>
      <c r="G1247" s="361"/>
      <c r="H1247" s="361"/>
      <c r="I1247" s="361"/>
      <c r="J1247" s="361"/>
      <c r="K1247" s="361"/>
      <c r="L1247" s="361"/>
      <c r="M1247" s="361"/>
      <c r="N1247" s="361"/>
      <c r="O1247" s="361"/>
      <c r="P1247" s="361"/>
    </row>
    <row r="1248" spans="1:16" ht="13.5">
      <c r="A1248" s="361"/>
      <c r="B1248" s="361"/>
      <c r="C1248" s="361"/>
      <c r="D1248" s="361"/>
      <c r="E1248" s="361"/>
      <c r="F1248" s="361"/>
      <c r="G1248" s="361"/>
      <c r="H1248" s="361"/>
      <c r="I1248" s="361"/>
      <c r="J1248" s="361"/>
      <c r="K1248" s="361"/>
      <c r="L1248" s="361"/>
      <c r="M1248" s="361"/>
      <c r="N1248" s="361"/>
      <c r="O1248" s="361"/>
      <c r="P1248" s="361"/>
    </row>
    <row r="1249" spans="1:16" ht="13.5">
      <c r="A1249" s="361"/>
      <c r="B1249" s="361"/>
      <c r="C1249" s="361"/>
      <c r="D1249" s="361"/>
      <c r="E1249" s="361"/>
      <c r="F1249" s="361"/>
      <c r="G1249" s="361"/>
      <c r="H1249" s="361"/>
      <c r="I1249" s="361"/>
      <c r="J1249" s="361"/>
      <c r="K1249" s="361"/>
      <c r="L1249" s="361"/>
      <c r="M1249" s="361"/>
      <c r="N1249" s="361"/>
      <c r="O1249" s="361"/>
      <c r="P1249" s="361"/>
    </row>
    <row r="1250" spans="1:16" ht="13.5">
      <c r="A1250" s="361"/>
      <c r="B1250" s="361"/>
      <c r="C1250" s="361"/>
      <c r="D1250" s="361"/>
      <c r="E1250" s="361"/>
      <c r="F1250" s="361"/>
      <c r="G1250" s="361"/>
      <c r="H1250" s="361"/>
      <c r="I1250" s="361"/>
      <c r="J1250" s="361"/>
      <c r="K1250" s="361"/>
      <c r="L1250" s="361"/>
      <c r="M1250" s="361"/>
      <c r="N1250" s="361"/>
      <c r="O1250" s="361"/>
      <c r="P1250" s="361"/>
    </row>
    <row r="1251" spans="1:16" ht="13.5">
      <c r="A1251" s="361"/>
      <c r="B1251" s="361"/>
      <c r="C1251" s="361"/>
      <c r="D1251" s="361"/>
      <c r="E1251" s="361"/>
      <c r="F1251" s="361"/>
      <c r="G1251" s="361"/>
      <c r="H1251" s="361"/>
      <c r="I1251" s="361"/>
      <c r="J1251" s="361"/>
      <c r="K1251" s="361"/>
      <c r="L1251" s="361"/>
      <c r="M1251" s="361"/>
      <c r="N1251" s="361"/>
      <c r="O1251" s="361"/>
      <c r="P1251" s="361"/>
    </row>
    <row r="1252" spans="1:16" ht="13.5">
      <c r="A1252" s="361"/>
      <c r="B1252" s="361"/>
      <c r="C1252" s="361"/>
      <c r="D1252" s="361"/>
      <c r="E1252" s="361"/>
      <c r="F1252" s="361"/>
      <c r="G1252" s="361"/>
      <c r="H1252" s="361"/>
      <c r="I1252" s="361"/>
      <c r="J1252" s="361"/>
      <c r="K1252" s="361"/>
      <c r="L1252" s="361"/>
      <c r="M1252" s="361"/>
      <c r="N1252" s="361"/>
      <c r="O1252" s="361"/>
      <c r="P1252" s="361"/>
    </row>
    <row r="1253" spans="1:16" ht="13.5">
      <c r="A1253" s="361"/>
      <c r="B1253" s="361"/>
      <c r="C1253" s="361"/>
      <c r="D1253" s="361"/>
      <c r="E1253" s="361"/>
      <c r="F1253" s="361"/>
      <c r="G1253" s="361"/>
      <c r="H1253" s="361"/>
      <c r="I1253" s="361"/>
      <c r="J1253" s="361"/>
      <c r="K1253" s="361"/>
      <c r="L1253" s="361"/>
      <c r="M1253" s="361"/>
      <c r="N1253" s="361"/>
      <c r="O1253" s="361"/>
      <c r="P1253" s="361"/>
    </row>
    <row r="1254" spans="1:16" ht="13.5">
      <c r="A1254" s="361"/>
      <c r="B1254" s="361"/>
      <c r="C1254" s="361"/>
      <c r="D1254" s="361"/>
      <c r="E1254" s="361"/>
      <c r="F1254" s="361"/>
      <c r="G1254" s="361"/>
      <c r="H1254" s="361"/>
      <c r="I1254" s="361"/>
      <c r="J1254" s="361"/>
      <c r="K1254" s="361"/>
      <c r="L1254" s="361"/>
      <c r="M1254" s="361"/>
      <c r="N1254" s="361"/>
      <c r="O1254" s="361"/>
      <c r="P1254" s="361"/>
    </row>
    <row r="1255" spans="1:16" ht="13.5">
      <c r="A1255" s="361"/>
      <c r="B1255" s="361"/>
      <c r="C1255" s="361"/>
      <c r="D1255" s="361"/>
      <c r="E1255" s="361"/>
      <c r="F1255" s="361"/>
      <c r="G1255" s="361"/>
      <c r="H1255" s="361"/>
      <c r="I1255" s="361"/>
      <c r="J1255" s="361"/>
      <c r="K1255" s="361"/>
      <c r="L1255" s="361"/>
      <c r="M1255" s="361"/>
      <c r="N1255" s="361"/>
      <c r="O1255" s="361"/>
      <c r="P1255" s="361"/>
    </row>
    <row r="1256" spans="1:16" ht="13.5">
      <c r="A1256" s="361"/>
      <c r="B1256" s="361"/>
      <c r="C1256" s="361"/>
      <c r="D1256" s="361"/>
      <c r="E1256" s="361"/>
      <c r="F1256" s="361"/>
      <c r="G1256" s="361"/>
      <c r="H1256" s="361"/>
      <c r="I1256" s="361"/>
      <c r="J1256" s="361"/>
      <c r="K1256" s="361"/>
      <c r="L1256" s="361"/>
      <c r="M1256" s="361"/>
      <c r="N1256" s="361"/>
      <c r="O1256" s="361"/>
      <c r="P1256" s="361"/>
    </row>
    <row r="1257" spans="1:16" ht="13.5">
      <c r="A1257" s="361"/>
      <c r="B1257" s="361"/>
      <c r="C1257" s="361"/>
      <c r="D1257" s="361"/>
      <c r="E1257" s="361"/>
      <c r="F1257" s="361"/>
      <c r="G1257" s="361"/>
      <c r="H1257" s="361"/>
      <c r="I1257" s="361"/>
      <c r="J1257" s="361"/>
      <c r="K1257" s="361"/>
      <c r="L1257" s="361"/>
      <c r="M1257" s="361"/>
      <c r="N1257" s="361"/>
      <c r="O1257" s="361"/>
      <c r="P1257" s="361"/>
    </row>
    <row r="1258" spans="1:16" ht="13.5">
      <c r="A1258" s="361"/>
      <c r="B1258" s="361"/>
      <c r="C1258" s="361"/>
      <c r="D1258" s="361"/>
      <c r="E1258" s="361"/>
      <c r="F1258" s="361"/>
      <c r="G1258" s="361"/>
      <c r="H1258" s="361"/>
      <c r="I1258" s="361"/>
      <c r="J1258" s="361"/>
      <c r="K1258" s="361"/>
      <c r="L1258" s="361"/>
      <c r="M1258" s="361"/>
      <c r="N1258" s="361"/>
      <c r="O1258" s="361"/>
      <c r="P1258" s="361"/>
    </row>
    <row r="1259" spans="1:16" ht="13.5">
      <c r="A1259" s="361"/>
      <c r="B1259" s="361"/>
      <c r="C1259" s="361"/>
      <c r="D1259" s="361"/>
      <c r="E1259" s="361"/>
      <c r="F1259" s="361"/>
      <c r="G1259" s="361"/>
      <c r="H1259" s="361"/>
      <c r="I1259" s="361"/>
      <c r="J1259" s="361"/>
      <c r="K1259" s="361"/>
      <c r="L1259" s="361"/>
      <c r="M1259" s="361"/>
      <c r="N1259" s="361"/>
      <c r="O1259" s="361"/>
      <c r="P1259" s="361"/>
    </row>
    <row r="1260" spans="1:16" ht="13.5">
      <c r="A1260" s="361"/>
      <c r="B1260" s="361"/>
      <c r="C1260" s="361"/>
      <c r="D1260" s="361"/>
      <c r="E1260" s="361"/>
      <c r="F1260" s="361"/>
      <c r="G1260" s="361"/>
      <c r="H1260" s="361"/>
      <c r="I1260" s="361"/>
      <c r="J1260" s="361"/>
      <c r="K1260" s="361"/>
      <c r="L1260" s="361"/>
      <c r="M1260" s="361"/>
      <c r="N1260" s="361"/>
      <c r="O1260" s="361"/>
      <c r="P1260" s="361"/>
    </row>
    <row r="1261" spans="1:16" ht="13.5">
      <c r="A1261" s="361"/>
      <c r="B1261" s="361"/>
      <c r="C1261" s="361"/>
      <c r="D1261" s="361"/>
      <c r="E1261" s="361"/>
      <c r="F1261" s="361"/>
      <c r="G1261" s="361"/>
      <c r="H1261" s="361"/>
      <c r="I1261" s="361"/>
      <c r="J1261" s="361"/>
      <c r="K1261" s="361"/>
      <c r="L1261" s="361"/>
      <c r="M1261" s="361"/>
      <c r="N1261" s="361"/>
      <c r="O1261" s="361"/>
      <c r="P1261" s="361"/>
    </row>
    <row r="1262" spans="1:16" ht="13.5">
      <c r="A1262" s="361"/>
      <c r="B1262" s="361"/>
      <c r="C1262" s="361"/>
      <c r="D1262" s="361"/>
      <c r="E1262" s="361"/>
      <c r="F1262" s="361"/>
      <c r="G1262" s="361"/>
      <c r="H1262" s="361"/>
      <c r="I1262" s="361"/>
      <c r="J1262" s="361"/>
      <c r="K1262" s="361"/>
      <c r="L1262" s="361"/>
      <c r="M1262" s="361"/>
      <c r="N1262" s="361"/>
      <c r="O1262" s="361"/>
      <c r="P1262" s="361"/>
    </row>
    <row r="1263" spans="1:16" ht="13.5">
      <c r="A1263" s="361"/>
      <c r="B1263" s="361"/>
      <c r="C1263" s="361"/>
      <c r="D1263" s="361"/>
      <c r="E1263" s="361"/>
      <c r="F1263" s="361"/>
      <c r="G1263" s="361"/>
      <c r="H1263" s="361"/>
      <c r="I1263" s="361"/>
      <c r="J1263" s="361"/>
      <c r="K1263" s="361"/>
      <c r="L1263" s="361"/>
      <c r="M1263" s="361"/>
      <c r="N1263" s="361"/>
      <c r="O1263" s="361"/>
      <c r="P1263" s="361"/>
    </row>
    <row r="1264" spans="1:16" ht="13.5">
      <c r="A1264" s="361"/>
      <c r="B1264" s="361"/>
      <c r="C1264" s="361"/>
      <c r="D1264" s="361"/>
      <c r="E1264" s="361"/>
      <c r="F1264" s="361"/>
      <c r="G1264" s="361"/>
      <c r="H1264" s="361"/>
      <c r="I1264" s="361"/>
      <c r="J1264" s="361"/>
      <c r="K1264" s="361"/>
      <c r="L1264" s="361"/>
      <c r="M1264" s="361"/>
      <c r="N1264" s="361"/>
      <c r="O1264" s="361"/>
      <c r="P1264" s="361"/>
    </row>
    <row r="1265" spans="1:16" ht="13.5">
      <c r="A1265" s="361"/>
      <c r="B1265" s="361"/>
      <c r="C1265" s="361"/>
      <c r="D1265" s="361"/>
      <c r="E1265" s="361"/>
      <c r="F1265" s="361"/>
      <c r="G1265" s="361"/>
      <c r="H1265" s="361"/>
      <c r="I1265" s="361"/>
      <c r="J1265" s="361"/>
      <c r="K1265" s="361"/>
      <c r="L1265" s="361"/>
      <c r="M1265" s="361"/>
      <c r="N1265" s="361"/>
      <c r="O1265" s="361"/>
      <c r="P1265" s="361"/>
    </row>
    <row r="1266" spans="1:16" ht="13.5">
      <c r="A1266" s="361"/>
      <c r="B1266" s="361"/>
      <c r="C1266" s="361"/>
      <c r="D1266" s="361"/>
      <c r="E1266" s="361"/>
      <c r="F1266" s="361"/>
      <c r="G1266" s="361"/>
      <c r="H1266" s="361"/>
      <c r="I1266" s="361"/>
      <c r="J1266" s="361"/>
      <c r="K1266" s="361"/>
      <c r="L1266" s="361"/>
      <c r="M1266" s="361"/>
      <c r="N1266" s="361"/>
      <c r="O1266" s="361"/>
      <c r="P1266" s="361"/>
    </row>
    <row r="1267" spans="1:16" ht="13.5">
      <c r="A1267" s="361"/>
      <c r="B1267" s="361"/>
      <c r="C1267" s="361"/>
      <c r="D1267" s="361"/>
      <c r="E1267" s="361"/>
      <c r="F1267" s="361"/>
      <c r="G1267" s="361"/>
      <c r="H1267" s="361"/>
      <c r="I1267" s="361"/>
      <c r="J1267" s="361"/>
      <c r="K1267" s="361"/>
      <c r="L1267" s="361"/>
      <c r="M1267" s="361"/>
      <c r="N1267" s="361"/>
      <c r="O1267" s="361"/>
      <c r="P1267" s="361"/>
    </row>
    <row r="1268" spans="1:16" ht="13.5">
      <c r="A1268" s="361"/>
      <c r="B1268" s="361"/>
      <c r="C1268" s="361"/>
      <c r="D1268" s="361"/>
      <c r="E1268" s="361"/>
      <c r="F1268" s="361"/>
      <c r="G1268" s="361"/>
      <c r="H1268" s="361"/>
      <c r="I1268" s="361"/>
      <c r="J1268" s="361"/>
      <c r="K1268" s="361"/>
      <c r="L1268" s="361"/>
      <c r="M1268" s="361"/>
      <c r="N1268" s="361"/>
      <c r="O1268" s="361"/>
      <c r="P1268" s="361"/>
    </row>
    <row r="1269" spans="1:16" ht="13.5">
      <c r="A1269" s="361"/>
      <c r="B1269" s="361"/>
      <c r="C1269" s="361"/>
      <c r="D1269" s="361"/>
      <c r="E1269" s="361"/>
      <c r="F1269" s="361"/>
      <c r="G1269" s="361"/>
      <c r="H1269" s="361"/>
      <c r="I1269" s="361"/>
      <c r="J1269" s="361"/>
      <c r="K1269" s="361"/>
      <c r="L1269" s="361"/>
      <c r="M1269" s="361"/>
      <c r="N1269" s="361"/>
      <c r="O1269" s="361"/>
      <c r="P1269" s="361"/>
    </row>
    <row r="1270" spans="1:16" ht="13.5">
      <c r="A1270" s="361"/>
      <c r="B1270" s="361"/>
      <c r="C1270" s="361"/>
      <c r="D1270" s="361"/>
      <c r="E1270" s="361"/>
      <c r="F1270" s="361"/>
      <c r="G1270" s="361"/>
      <c r="H1270" s="361"/>
      <c r="I1270" s="361"/>
      <c r="J1270" s="361"/>
      <c r="K1270" s="361"/>
      <c r="L1270" s="361"/>
      <c r="M1270" s="361"/>
      <c r="N1270" s="361"/>
      <c r="O1270" s="361"/>
      <c r="P1270" s="361"/>
    </row>
    <row r="1271" spans="1:16" ht="13.5">
      <c r="A1271" s="361"/>
      <c r="B1271" s="361"/>
      <c r="C1271" s="361"/>
      <c r="D1271" s="361"/>
      <c r="E1271" s="361"/>
      <c r="F1271" s="361"/>
      <c r="G1271" s="361"/>
      <c r="H1271" s="361"/>
      <c r="I1271" s="361"/>
      <c r="J1271" s="361"/>
      <c r="K1271" s="361"/>
      <c r="L1271" s="361"/>
      <c r="M1271" s="361"/>
      <c r="N1271" s="361"/>
      <c r="O1271" s="361"/>
      <c r="P1271" s="361"/>
    </row>
    <row r="1272" spans="1:16" ht="13.5">
      <c r="A1272" s="361"/>
      <c r="B1272" s="361"/>
      <c r="C1272" s="361"/>
      <c r="D1272" s="361"/>
      <c r="E1272" s="361"/>
      <c r="F1272" s="361"/>
      <c r="G1272" s="361"/>
      <c r="H1272" s="361"/>
      <c r="I1272" s="361"/>
      <c r="J1272" s="361"/>
      <c r="K1272" s="361"/>
      <c r="L1272" s="361"/>
      <c r="M1272" s="361"/>
      <c r="N1272" s="361"/>
      <c r="O1272" s="361"/>
      <c r="P1272" s="361"/>
    </row>
    <row r="1273" spans="1:16" ht="13.5">
      <c r="A1273" s="361"/>
      <c r="B1273" s="361"/>
      <c r="C1273" s="361"/>
      <c r="D1273" s="361"/>
      <c r="E1273" s="361"/>
      <c r="F1273" s="361"/>
      <c r="G1273" s="361"/>
      <c r="H1273" s="361"/>
      <c r="I1273" s="361"/>
      <c r="J1273" s="361"/>
      <c r="K1273" s="361"/>
      <c r="L1273" s="361"/>
      <c r="M1273" s="361"/>
      <c r="N1273" s="361"/>
      <c r="O1273" s="361"/>
      <c r="P1273" s="361"/>
    </row>
    <row r="1274" spans="1:16" ht="13.5">
      <c r="A1274" s="361"/>
      <c r="B1274" s="361"/>
      <c r="C1274" s="361"/>
      <c r="D1274" s="361"/>
      <c r="E1274" s="361"/>
      <c r="F1274" s="361"/>
      <c r="G1274" s="361"/>
      <c r="H1274" s="361"/>
      <c r="I1274" s="361"/>
      <c r="J1274" s="361"/>
      <c r="K1274" s="361"/>
      <c r="L1274" s="361"/>
      <c r="M1274" s="361"/>
      <c r="N1274" s="361"/>
      <c r="O1274" s="361"/>
      <c r="P1274" s="361"/>
    </row>
    <row r="1275" spans="1:16" ht="13.5">
      <c r="A1275" s="361"/>
      <c r="B1275" s="361"/>
      <c r="C1275" s="361"/>
      <c r="D1275" s="361"/>
      <c r="E1275" s="361"/>
      <c r="F1275" s="361"/>
      <c r="G1275" s="361"/>
      <c r="H1275" s="361"/>
      <c r="I1275" s="361"/>
      <c r="J1275" s="361"/>
      <c r="K1275" s="361"/>
      <c r="L1275" s="361"/>
      <c r="M1275" s="361"/>
      <c r="N1275" s="361"/>
      <c r="O1275" s="361"/>
      <c r="P1275" s="361"/>
    </row>
    <row r="1276" spans="1:16" ht="13.5">
      <c r="A1276" s="361"/>
      <c r="B1276" s="361"/>
      <c r="C1276" s="361"/>
      <c r="D1276" s="361"/>
      <c r="E1276" s="361"/>
      <c r="F1276" s="361"/>
      <c r="G1276" s="361"/>
      <c r="H1276" s="361"/>
      <c r="I1276" s="361"/>
      <c r="J1276" s="361"/>
      <c r="K1276" s="361"/>
      <c r="L1276" s="361"/>
      <c r="M1276" s="361"/>
      <c r="N1276" s="361"/>
      <c r="O1276" s="361"/>
      <c r="P1276" s="361"/>
    </row>
    <row r="1277" spans="1:16" ht="13.5">
      <c r="A1277" s="361"/>
      <c r="B1277" s="361"/>
      <c r="C1277" s="361"/>
      <c r="D1277" s="361"/>
      <c r="E1277" s="361"/>
      <c r="F1277" s="361"/>
      <c r="G1277" s="361"/>
      <c r="H1277" s="361"/>
      <c r="I1277" s="361"/>
      <c r="J1277" s="361"/>
      <c r="K1277" s="361"/>
      <c r="L1277" s="361"/>
      <c r="M1277" s="361"/>
      <c r="N1277" s="361"/>
      <c r="O1277" s="361"/>
      <c r="P1277" s="361"/>
    </row>
    <row r="1278" spans="1:16" ht="13.5">
      <c r="A1278" s="361"/>
      <c r="B1278" s="361"/>
      <c r="C1278" s="361"/>
      <c r="D1278" s="361"/>
      <c r="E1278" s="361"/>
      <c r="F1278" s="361"/>
      <c r="G1278" s="361"/>
      <c r="H1278" s="361"/>
      <c r="I1278" s="361"/>
      <c r="J1278" s="361"/>
      <c r="K1278" s="361"/>
      <c r="L1278" s="361"/>
      <c r="M1278" s="361"/>
      <c r="N1278" s="361"/>
      <c r="O1278" s="361"/>
      <c r="P1278" s="361"/>
    </row>
    <row r="1279" spans="1:16" ht="13.5">
      <c r="A1279" s="361"/>
      <c r="B1279" s="361"/>
      <c r="C1279" s="361"/>
      <c r="D1279" s="361"/>
      <c r="E1279" s="361"/>
      <c r="F1279" s="361"/>
      <c r="G1279" s="361"/>
      <c r="H1279" s="361"/>
      <c r="I1279" s="361"/>
      <c r="J1279" s="361"/>
      <c r="K1279" s="361"/>
      <c r="L1279" s="361"/>
      <c r="M1279" s="361"/>
      <c r="N1279" s="361"/>
      <c r="O1279" s="361"/>
      <c r="P1279" s="361"/>
    </row>
    <row r="1280" spans="1:16" ht="13.5">
      <c r="A1280" s="361"/>
      <c r="B1280" s="361"/>
      <c r="C1280" s="361"/>
      <c r="D1280" s="361"/>
      <c r="E1280" s="361"/>
      <c r="F1280" s="361"/>
      <c r="G1280" s="361"/>
      <c r="H1280" s="361"/>
      <c r="I1280" s="361"/>
      <c r="J1280" s="361"/>
      <c r="K1280" s="361"/>
      <c r="L1280" s="361"/>
      <c r="M1280" s="361"/>
      <c r="N1280" s="361"/>
      <c r="O1280" s="361"/>
      <c r="P1280" s="361"/>
    </row>
    <row r="1281" spans="1:16" ht="13.5">
      <c r="A1281" s="361"/>
      <c r="B1281" s="361"/>
      <c r="C1281" s="361"/>
      <c r="D1281" s="361"/>
      <c r="E1281" s="361"/>
      <c r="F1281" s="361"/>
      <c r="G1281" s="361"/>
      <c r="H1281" s="361"/>
      <c r="I1281" s="361"/>
      <c r="J1281" s="361"/>
      <c r="K1281" s="361"/>
      <c r="L1281" s="361"/>
      <c r="M1281" s="361"/>
      <c r="N1281" s="361"/>
      <c r="O1281" s="361"/>
      <c r="P1281" s="361"/>
    </row>
    <row r="1282" spans="1:16" ht="13.5">
      <c r="A1282" s="361"/>
      <c r="B1282" s="361"/>
      <c r="C1282" s="361"/>
      <c r="D1282" s="361"/>
      <c r="E1282" s="361"/>
      <c r="F1282" s="361"/>
      <c r="G1282" s="361"/>
      <c r="H1282" s="361"/>
      <c r="I1282" s="361"/>
      <c r="J1282" s="361"/>
      <c r="K1282" s="361"/>
      <c r="L1282" s="361"/>
      <c r="M1282" s="361"/>
      <c r="N1282" s="361"/>
      <c r="O1282" s="361"/>
      <c r="P1282" s="361"/>
    </row>
    <row r="1283" spans="1:16" ht="13.5">
      <c r="A1283" s="361"/>
      <c r="B1283" s="361"/>
      <c r="C1283" s="361"/>
      <c r="D1283" s="361"/>
      <c r="E1283" s="361"/>
      <c r="F1283" s="361"/>
      <c r="G1283" s="361"/>
      <c r="H1283" s="361"/>
      <c r="I1283" s="361"/>
      <c r="J1283" s="361"/>
      <c r="K1283" s="361"/>
      <c r="L1283" s="361"/>
      <c r="M1283" s="361"/>
      <c r="N1283" s="361"/>
      <c r="O1283" s="361"/>
      <c r="P1283" s="361"/>
    </row>
    <row r="1284" spans="1:16" ht="13.5">
      <c r="A1284" s="361"/>
      <c r="B1284" s="361"/>
      <c r="C1284" s="361"/>
      <c r="D1284" s="361"/>
      <c r="E1284" s="361"/>
      <c r="F1284" s="361"/>
      <c r="G1284" s="361"/>
      <c r="H1284" s="361"/>
      <c r="I1284" s="361"/>
      <c r="J1284" s="361"/>
      <c r="K1284" s="361"/>
      <c r="L1284" s="361"/>
      <c r="M1284" s="361"/>
      <c r="N1284" s="361"/>
      <c r="O1284" s="361"/>
      <c r="P1284" s="361"/>
    </row>
    <row r="1285" spans="1:16" ht="13.5">
      <c r="A1285" s="361"/>
      <c r="B1285" s="361"/>
      <c r="C1285" s="361"/>
      <c r="D1285" s="361"/>
      <c r="E1285" s="361"/>
      <c r="F1285" s="361"/>
      <c r="G1285" s="361"/>
      <c r="H1285" s="361"/>
      <c r="I1285" s="361"/>
      <c r="J1285" s="361"/>
      <c r="K1285" s="361"/>
      <c r="L1285" s="361"/>
      <c r="M1285" s="361"/>
      <c r="N1285" s="361"/>
      <c r="O1285" s="361"/>
      <c r="P1285" s="361"/>
    </row>
    <row r="1286" spans="1:16" ht="13.5">
      <c r="A1286" s="361"/>
      <c r="B1286" s="361"/>
      <c r="C1286" s="361"/>
      <c r="D1286" s="361"/>
      <c r="E1286" s="361"/>
      <c r="F1286" s="361"/>
      <c r="G1286" s="361"/>
      <c r="H1286" s="361"/>
      <c r="I1286" s="361"/>
      <c r="J1286" s="361"/>
      <c r="K1286" s="361"/>
      <c r="L1286" s="361"/>
      <c r="M1286" s="361"/>
      <c r="N1286" s="361"/>
      <c r="O1286" s="361"/>
      <c r="P1286" s="361"/>
    </row>
    <row r="1287" spans="1:16" ht="13.5">
      <c r="A1287" s="361"/>
      <c r="B1287" s="361"/>
      <c r="C1287" s="361"/>
      <c r="D1287" s="361"/>
      <c r="E1287" s="361"/>
      <c r="F1287" s="361"/>
      <c r="G1287" s="361"/>
      <c r="H1287" s="361"/>
      <c r="I1287" s="361"/>
      <c r="J1287" s="361"/>
      <c r="K1287" s="361"/>
      <c r="L1287" s="361"/>
      <c r="M1287" s="361"/>
      <c r="N1287" s="361"/>
      <c r="O1287" s="361"/>
      <c r="P1287" s="361"/>
    </row>
    <row r="1288" spans="1:16" ht="13.5">
      <c r="A1288" s="361"/>
      <c r="B1288" s="361"/>
      <c r="C1288" s="361"/>
      <c r="D1288" s="361"/>
      <c r="E1288" s="361"/>
      <c r="F1288" s="361"/>
      <c r="G1288" s="361"/>
      <c r="H1288" s="361"/>
      <c r="I1288" s="361"/>
      <c r="J1288" s="361"/>
      <c r="K1288" s="361"/>
      <c r="L1288" s="361"/>
      <c r="M1288" s="361"/>
      <c r="N1288" s="361"/>
      <c r="O1288" s="361"/>
      <c r="P1288" s="361"/>
    </row>
    <row r="1289" spans="1:16" ht="13.5">
      <c r="A1289" s="361"/>
      <c r="B1289" s="361"/>
      <c r="C1289" s="361"/>
      <c r="D1289" s="361"/>
      <c r="E1289" s="361"/>
      <c r="F1289" s="361"/>
      <c r="G1289" s="361"/>
      <c r="H1289" s="361"/>
      <c r="I1289" s="361"/>
      <c r="J1289" s="361"/>
      <c r="K1289" s="361"/>
      <c r="L1289" s="361"/>
      <c r="M1289" s="361"/>
      <c r="N1289" s="361"/>
      <c r="O1289" s="361"/>
      <c r="P1289" s="361"/>
    </row>
    <row r="1290" spans="1:16" ht="13.5">
      <c r="A1290" s="361"/>
      <c r="B1290" s="361"/>
      <c r="C1290" s="361"/>
      <c r="D1290" s="361"/>
      <c r="E1290" s="361"/>
      <c r="F1290" s="361"/>
      <c r="G1290" s="361"/>
      <c r="H1290" s="361"/>
      <c r="I1290" s="361"/>
      <c r="J1290" s="361"/>
      <c r="K1290" s="361"/>
      <c r="L1290" s="361"/>
      <c r="M1290" s="361"/>
      <c r="N1290" s="361"/>
      <c r="O1290" s="361"/>
      <c r="P1290" s="361"/>
    </row>
    <row r="1291" spans="1:16" ht="13.5">
      <c r="A1291" s="361"/>
      <c r="B1291" s="361"/>
      <c r="C1291" s="361"/>
      <c r="D1291" s="361"/>
      <c r="E1291" s="361"/>
      <c r="F1291" s="361"/>
      <c r="G1291" s="361"/>
      <c r="H1291" s="361"/>
      <c r="I1291" s="361"/>
      <c r="J1291" s="361"/>
      <c r="K1291" s="361"/>
      <c r="L1291" s="361"/>
      <c r="M1291" s="361"/>
      <c r="N1291" s="361"/>
      <c r="O1291" s="361"/>
      <c r="P1291" s="361"/>
    </row>
    <row r="1292" spans="1:16" ht="13.5">
      <c r="A1292" s="361"/>
      <c r="B1292" s="361"/>
      <c r="C1292" s="361"/>
      <c r="D1292" s="361"/>
      <c r="E1292" s="361"/>
      <c r="F1292" s="361"/>
      <c r="G1292" s="361"/>
      <c r="H1292" s="361"/>
      <c r="I1292" s="361"/>
      <c r="J1292" s="361"/>
      <c r="K1292" s="361"/>
      <c r="L1292" s="361"/>
      <c r="M1292" s="361"/>
      <c r="N1292" s="361"/>
      <c r="O1292" s="361"/>
      <c r="P1292" s="361"/>
    </row>
    <row r="1293" spans="1:16" ht="13.5">
      <c r="A1293" s="361"/>
      <c r="B1293" s="361"/>
      <c r="C1293" s="361"/>
      <c r="D1293" s="361"/>
      <c r="E1293" s="361"/>
      <c r="F1293" s="361"/>
      <c r="G1293" s="361"/>
      <c r="H1293" s="361"/>
      <c r="I1293" s="361"/>
      <c r="J1293" s="361"/>
      <c r="K1293" s="361"/>
      <c r="L1293" s="361"/>
      <c r="M1293" s="361"/>
      <c r="N1293" s="361"/>
      <c r="O1293" s="361"/>
      <c r="P1293" s="361"/>
    </row>
    <row r="1294" spans="1:16" ht="13.5">
      <c r="A1294" s="361"/>
      <c r="B1294" s="361"/>
      <c r="C1294" s="361"/>
      <c r="D1294" s="361"/>
      <c r="E1294" s="361"/>
      <c r="F1294" s="361"/>
      <c r="G1294" s="361"/>
      <c r="H1294" s="361"/>
      <c r="I1294" s="361"/>
      <c r="J1294" s="361"/>
      <c r="K1294" s="361"/>
      <c r="L1294" s="361"/>
      <c r="M1294" s="361"/>
      <c r="N1294" s="361"/>
      <c r="O1294" s="361"/>
      <c r="P1294" s="361"/>
    </row>
    <row r="1295" spans="1:16" ht="13.5">
      <c r="A1295" s="361"/>
      <c r="B1295" s="361"/>
      <c r="C1295" s="361"/>
      <c r="D1295" s="361"/>
      <c r="E1295" s="361"/>
      <c r="F1295" s="361"/>
      <c r="G1295" s="361"/>
      <c r="H1295" s="361"/>
      <c r="I1295" s="361"/>
      <c r="J1295" s="361"/>
      <c r="K1295" s="361"/>
      <c r="L1295" s="361"/>
      <c r="M1295" s="361"/>
      <c r="N1295" s="361"/>
      <c r="O1295" s="361"/>
      <c r="P1295" s="361"/>
    </row>
    <row r="1296" spans="1:16" ht="13.5">
      <c r="A1296" s="361"/>
      <c r="B1296" s="361"/>
      <c r="C1296" s="361"/>
      <c r="D1296" s="361"/>
      <c r="E1296" s="361"/>
      <c r="F1296" s="361"/>
      <c r="G1296" s="361"/>
      <c r="H1296" s="361"/>
      <c r="I1296" s="361"/>
      <c r="J1296" s="361"/>
      <c r="K1296" s="361"/>
      <c r="L1296" s="361"/>
      <c r="M1296" s="361"/>
      <c r="N1296" s="361"/>
      <c r="O1296" s="361"/>
      <c r="P1296" s="361"/>
    </row>
    <row r="1297" spans="1:16" ht="13.5">
      <c r="A1297" s="361"/>
      <c r="B1297" s="361"/>
      <c r="C1297" s="361"/>
      <c r="D1297" s="361"/>
      <c r="E1297" s="361"/>
      <c r="F1297" s="361"/>
      <c r="G1297" s="361"/>
      <c r="H1297" s="361"/>
      <c r="I1297" s="361"/>
      <c r="J1297" s="361"/>
      <c r="K1297" s="361"/>
      <c r="L1297" s="361"/>
      <c r="M1297" s="361"/>
      <c r="N1297" s="361"/>
      <c r="O1297" s="361"/>
      <c r="P1297" s="361"/>
    </row>
    <row r="1298" spans="1:16" ht="13.5">
      <c r="A1298" s="361"/>
      <c r="B1298" s="361"/>
      <c r="C1298" s="361"/>
      <c r="D1298" s="361"/>
      <c r="E1298" s="361"/>
      <c r="F1298" s="361"/>
      <c r="G1298" s="361"/>
      <c r="H1298" s="361"/>
      <c r="I1298" s="361"/>
      <c r="J1298" s="361"/>
      <c r="K1298" s="361"/>
      <c r="L1298" s="361"/>
      <c r="M1298" s="361"/>
      <c r="N1298" s="361"/>
      <c r="O1298" s="361"/>
      <c r="P1298" s="361"/>
    </row>
    <row r="1299" spans="1:16" ht="13.5">
      <c r="A1299" s="361"/>
      <c r="B1299" s="361"/>
      <c r="C1299" s="361"/>
      <c r="D1299" s="361"/>
      <c r="E1299" s="361"/>
      <c r="F1299" s="361"/>
      <c r="G1299" s="361"/>
      <c r="H1299" s="361"/>
      <c r="I1299" s="361"/>
      <c r="J1299" s="361"/>
      <c r="K1299" s="361"/>
      <c r="L1299" s="361"/>
      <c r="M1299" s="361"/>
      <c r="N1299" s="361"/>
      <c r="O1299" s="361"/>
      <c r="P1299" s="361"/>
    </row>
    <row r="1300" spans="1:16" ht="13.5">
      <c r="A1300" s="361"/>
      <c r="B1300" s="361"/>
      <c r="C1300" s="361"/>
      <c r="D1300" s="361"/>
      <c r="E1300" s="361"/>
      <c r="F1300" s="361"/>
      <c r="G1300" s="361"/>
      <c r="H1300" s="361"/>
      <c r="I1300" s="361"/>
      <c r="J1300" s="361"/>
      <c r="K1300" s="361"/>
      <c r="L1300" s="361"/>
      <c r="M1300" s="361"/>
      <c r="N1300" s="361"/>
      <c r="O1300" s="361"/>
      <c r="P1300" s="361"/>
    </row>
    <row r="1301" spans="1:16" ht="13.5">
      <c r="A1301" s="361"/>
      <c r="B1301" s="361"/>
      <c r="C1301" s="361"/>
      <c r="D1301" s="361"/>
      <c r="E1301" s="361"/>
      <c r="F1301" s="361"/>
      <c r="G1301" s="361"/>
      <c r="H1301" s="361"/>
      <c r="I1301" s="361"/>
      <c r="J1301" s="361"/>
      <c r="K1301" s="361"/>
      <c r="L1301" s="361"/>
      <c r="M1301" s="361"/>
      <c r="N1301" s="361"/>
      <c r="O1301" s="361"/>
      <c r="P1301" s="361"/>
    </row>
    <row r="1302" spans="1:16" ht="13.5">
      <c r="A1302" s="361"/>
      <c r="B1302" s="361"/>
      <c r="C1302" s="361"/>
      <c r="D1302" s="361"/>
      <c r="E1302" s="361"/>
      <c r="F1302" s="361"/>
      <c r="G1302" s="361"/>
      <c r="H1302" s="361"/>
      <c r="I1302" s="361"/>
      <c r="J1302" s="361"/>
      <c r="K1302" s="361"/>
      <c r="L1302" s="361"/>
      <c r="M1302" s="361"/>
      <c r="N1302" s="361"/>
      <c r="O1302" s="361"/>
      <c r="P1302" s="361"/>
    </row>
    <row r="1303" spans="1:16" ht="13.5">
      <c r="A1303" s="361"/>
      <c r="B1303" s="361"/>
      <c r="C1303" s="361"/>
      <c r="D1303" s="361"/>
      <c r="E1303" s="361"/>
      <c r="F1303" s="361"/>
      <c r="G1303" s="361"/>
      <c r="H1303" s="361"/>
      <c r="I1303" s="361"/>
      <c r="J1303" s="361"/>
      <c r="K1303" s="361"/>
      <c r="L1303" s="361"/>
      <c r="M1303" s="361"/>
      <c r="N1303" s="361"/>
      <c r="O1303" s="361"/>
      <c r="P1303" s="361"/>
    </row>
    <row r="1304" spans="1:16" ht="13.5">
      <c r="A1304" s="361"/>
      <c r="B1304" s="361"/>
      <c r="C1304" s="361"/>
      <c r="D1304" s="361"/>
      <c r="E1304" s="361"/>
      <c r="F1304" s="361"/>
      <c r="G1304" s="361"/>
      <c r="H1304" s="361"/>
      <c r="I1304" s="361"/>
      <c r="J1304" s="361"/>
      <c r="K1304" s="361"/>
      <c r="L1304" s="361"/>
      <c r="M1304" s="361"/>
      <c r="N1304" s="361"/>
      <c r="O1304" s="361"/>
      <c r="P1304" s="361"/>
    </row>
    <row r="1305" spans="1:16" ht="13.5">
      <c r="A1305" s="361"/>
      <c r="B1305" s="361"/>
      <c r="C1305" s="361"/>
      <c r="D1305" s="361"/>
      <c r="E1305" s="361"/>
      <c r="F1305" s="361"/>
      <c r="G1305" s="361"/>
      <c r="H1305" s="361"/>
      <c r="I1305" s="361"/>
      <c r="J1305" s="361"/>
      <c r="K1305" s="361"/>
      <c r="L1305" s="361"/>
      <c r="M1305" s="361"/>
      <c r="N1305" s="361"/>
      <c r="O1305" s="361"/>
      <c r="P1305" s="361"/>
    </row>
    <row r="1306" spans="1:16" ht="13.5">
      <c r="A1306" s="361"/>
      <c r="B1306" s="361"/>
      <c r="C1306" s="361"/>
      <c r="D1306" s="361"/>
      <c r="E1306" s="361"/>
      <c r="F1306" s="361"/>
      <c r="G1306" s="361"/>
      <c r="H1306" s="361"/>
      <c r="I1306" s="361"/>
      <c r="J1306" s="361"/>
      <c r="K1306" s="361"/>
      <c r="L1306" s="361"/>
      <c r="M1306" s="361"/>
      <c r="N1306" s="361"/>
      <c r="O1306" s="361"/>
      <c r="P1306" s="361"/>
    </row>
    <row r="1307" spans="1:16" ht="13.5">
      <c r="A1307" s="361"/>
      <c r="B1307" s="361"/>
      <c r="C1307" s="361"/>
      <c r="D1307" s="361"/>
      <c r="E1307" s="361"/>
      <c r="F1307" s="361"/>
      <c r="G1307" s="361"/>
      <c r="H1307" s="361"/>
      <c r="I1307" s="361"/>
      <c r="J1307" s="361"/>
      <c r="K1307" s="361"/>
      <c r="L1307" s="361"/>
      <c r="M1307" s="361"/>
      <c r="N1307" s="361"/>
      <c r="O1307" s="361"/>
      <c r="P1307" s="361"/>
    </row>
    <row r="1308" spans="1:16" ht="13.5">
      <c r="A1308" s="361"/>
      <c r="B1308" s="361"/>
      <c r="C1308" s="361"/>
      <c r="D1308" s="361"/>
      <c r="E1308" s="361"/>
      <c r="F1308" s="361"/>
      <c r="G1308" s="361"/>
      <c r="H1308" s="361"/>
      <c r="I1308" s="361"/>
      <c r="J1308" s="361"/>
      <c r="K1308" s="361"/>
      <c r="L1308" s="361"/>
      <c r="M1308" s="361"/>
      <c r="N1308" s="361"/>
      <c r="O1308" s="361"/>
      <c r="P1308" s="361"/>
    </row>
    <row r="1309" spans="1:16" ht="13.5">
      <c r="A1309" s="361"/>
      <c r="B1309" s="361"/>
      <c r="C1309" s="361"/>
      <c r="D1309" s="361"/>
      <c r="E1309" s="361"/>
      <c r="F1309" s="361"/>
      <c r="G1309" s="361"/>
      <c r="H1309" s="361"/>
      <c r="I1309" s="361"/>
      <c r="J1309" s="361"/>
      <c r="K1309" s="361"/>
      <c r="L1309" s="361"/>
      <c r="M1309" s="361"/>
      <c r="N1309" s="361"/>
      <c r="O1309" s="361"/>
      <c r="P1309" s="361"/>
    </row>
    <row r="1310" spans="1:16" ht="13.5">
      <c r="A1310" s="361"/>
      <c r="B1310" s="361"/>
      <c r="C1310" s="361"/>
      <c r="D1310" s="361"/>
      <c r="E1310" s="361"/>
      <c r="F1310" s="361"/>
      <c r="G1310" s="361"/>
      <c r="H1310" s="361"/>
      <c r="I1310" s="361"/>
      <c r="J1310" s="361"/>
      <c r="K1310" s="361"/>
      <c r="L1310" s="361"/>
      <c r="M1310" s="361"/>
      <c r="N1310" s="361"/>
      <c r="O1310" s="361"/>
      <c r="P1310" s="361"/>
    </row>
    <row r="1311" spans="1:16" ht="13.5">
      <c r="A1311" s="361"/>
      <c r="B1311" s="361"/>
      <c r="C1311" s="361"/>
      <c r="D1311" s="361"/>
      <c r="E1311" s="361"/>
      <c r="F1311" s="361"/>
      <c r="G1311" s="361"/>
      <c r="H1311" s="361"/>
      <c r="I1311" s="361"/>
      <c r="J1311" s="361"/>
      <c r="K1311" s="361"/>
      <c r="L1311" s="361"/>
      <c r="M1311" s="361"/>
      <c r="N1311" s="361"/>
      <c r="O1311" s="361"/>
      <c r="P1311" s="361"/>
    </row>
    <row r="1312" spans="1:16" ht="13.5">
      <c r="A1312" s="361"/>
      <c r="B1312" s="361"/>
      <c r="C1312" s="361"/>
      <c r="D1312" s="361"/>
      <c r="E1312" s="361"/>
      <c r="F1312" s="361"/>
      <c r="G1312" s="361"/>
      <c r="H1312" s="361"/>
      <c r="I1312" s="361"/>
      <c r="J1312" s="361"/>
      <c r="K1312" s="361"/>
      <c r="L1312" s="361"/>
      <c r="M1312" s="361"/>
      <c r="N1312" s="361"/>
      <c r="O1312" s="361"/>
      <c r="P1312" s="361"/>
    </row>
    <row r="1313" spans="1:16" ht="13.5">
      <c r="A1313" s="361"/>
      <c r="B1313" s="361"/>
      <c r="C1313" s="361"/>
      <c r="D1313" s="361"/>
      <c r="E1313" s="361"/>
      <c r="F1313" s="361"/>
      <c r="G1313" s="361"/>
      <c r="H1313" s="361"/>
      <c r="I1313" s="361"/>
      <c r="J1313" s="361"/>
      <c r="K1313" s="361"/>
      <c r="L1313" s="361"/>
      <c r="M1313" s="361"/>
      <c r="N1313" s="361"/>
      <c r="O1313" s="361"/>
      <c r="P1313" s="361"/>
    </row>
    <row r="1314" spans="1:16" ht="13.5">
      <c r="A1314" s="361"/>
      <c r="B1314" s="361"/>
      <c r="C1314" s="361"/>
      <c r="D1314" s="361"/>
      <c r="E1314" s="361"/>
      <c r="F1314" s="361"/>
      <c r="G1314" s="361"/>
      <c r="H1314" s="361"/>
      <c r="I1314" s="361"/>
      <c r="J1314" s="361"/>
      <c r="K1314" s="361"/>
      <c r="L1314" s="361"/>
      <c r="M1314" s="361"/>
      <c r="N1314" s="361"/>
      <c r="O1314" s="361"/>
      <c r="P1314" s="361"/>
    </row>
    <row r="1315" spans="1:16" ht="13.5">
      <c r="A1315" s="361"/>
      <c r="B1315" s="361"/>
      <c r="C1315" s="361"/>
      <c r="D1315" s="361"/>
      <c r="E1315" s="361"/>
      <c r="F1315" s="361"/>
      <c r="G1315" s="361"/>
      <c r="H1315" s="361"/>
      <c r="I1315" s="361"/>
      <c r="J1315" s="361"/>
      <c r="K1315" s="361"/>
      <c r="L1315" s="361"/>
      <c r="M1315" s="361"/>
      <c r="N1315" s="361"/>
      <c r="O1315" s="361"/>
      <c r="P1315" s="361"/>
    </row>
    <row r="1316" spans="1:16" ht="13.5">
      <c r="A1316" s="361"/>
      <c r="B1316" s="361"/>
      <c r="C1316" s="361"/>
      <c r="D1316" s="361"/>
      <c r="E1316" s="361"/>
      <c r="F1316" s="361"/>
      <c r="G1316" s="361"/>
      <c r="H1316" s="361"/>
      <c r="I1316" s="361"/>
      <c r="J1316" s="361"/>
      <c r="K1316" s="361"/>
      <c r="L1316" s="361"/>
      <c r="M1316" s="361"/>
      <c r="N1316" s="361"/>
      <c r="O1316" s="361"/>
      <c r="P1316" s="361"/>
    </row>
    <row r="1317" spans="1:16" ht="13.5">
      <c r="A1317" s="361"/>
      <c r="B1317" s="361"/>
      <c r="C1317" s="361"/>
      <c r="D1317" s="361"/>
      <c r="E1317" s="361"/>
      <c r="F1317" s="361"/>
      <c r="G1317" s="361"/>
      <c r="H1317" s="361"/>
      <c r="I1317" s="361"/>
      <c r="J1317" s="361"/>
      <c r="K1317" s="361"/>
      <c r="L1317" s="361"/>
      <c r="M1317" s="361"/>
      <c r="N1317" s="361"/>
      <c r="O1317" s="361"/>
      <c r="P1317" s="361"/>
    </row>
    <row r="1318" spans="1:16" ht="13.5">
      <c r="A1318" s="361"/>
      <c r="B1318" s="361"/>
      <c r="C1318" s="361"/>
      <c r="D1318" s="361"/>
      <c r="E1318" s="361"/>
      <c r="F1318" s="361"/>
      <c r="G1318" s="361"/>
      <c r="H1318" s="361"/>
      <c r="I1318" s="361"/>
      <c r="J1318" s="361"/>
      <c r="K1318" s="361"/>
      <c r="L1318" s="361"/>
      <c r="M1318" s="361"/>
      <c r="N1318" s="361"/>
      <c r="O1318" s="361"/>
      <c r="P1318" s="361"/>
    </row>
    <row r="1319" spans="1:16" ht="13.5">
      <c r="A1319" s="361"/>
      <c r="B1319" s="361"/>
      <c r="C1319" s="361"/>
      <c r="D1319" s="361"/>
      <c r="E1319" s="361"/>
      <c r="F1319" s="361"/>
      <c r="G1319" s="361"/>
      <c r="H1319" s="361"/>
      <c r="I1319" s="361"/>
      <c r="J1319" s="361"/>
      <c r="K1319" s="361"/>
      <c r="L1319" s="361"/>
      <c r="M1319" s="361"/>
      <c r="N1319" s="361"/>
      <c r="O1319" s="361"/>
      <c r="P1319" s="361"/>
    </row>
    <row r="1320" spans="1:16" ht="13.5">
      <c r="A1320" s="361"/>
      <c r="B1320" s="361"/>
      <c r="C1320" s="361"/>
      <c r="D1320" s="361"/>
      <c r="E1320" s="361"/>
      <c r="F1320" s="361"/>
      <c r="G1320" s="361"/>
      <c r="H1320" s="361"/>
      <c r="I1320" s="361"/>
      <c r="J1320" s="361"/>
      <c r="K1320" s="361"/>
      <c r="L1320" s="361"/>
      <c r="M1320" s="361"/>
      <c r="N1320" s="361"/>
      <c r="O1320" s="361"/>
      <c r="P1320" s="361"/>
    </row>
    <row r="1321" spans="1:16" ht="13.5">
      <c r="A1321" s="361"/>
      <c r="B1321" s="361"/>
      <c r="C1321" s="361"/>
      <c r="D1321" s="361"/>
      <c r="E1321" s="361"/>
      <c r="F1321" s="361"/>
      <c r="G1321" s="361"/>
      <c r="H1321" s="361"/>
      <c r="I1321" s="361"/>
      <c r="J1321" s="361"/>
      <c r="K1321" s="361"/>
      <c r="L1321" s="361"/>
      <c r="M1321" s="361"/>
      <c r="N1321" s="361"/>
      <c r="O1321" s="361"/>
      <c r="P1321" s="361"/>
    </row>
    <row r="1322" spans="1:16" ht="13.5">
      <c r="A1322" s="361"/>
      <c r="B1322" s="361"/>
      <c r="C1322" s="361"/>
      <c r="D1322" s="361"/>
      <c r="E1322" s="361"/>
      <c r="F1322" s="361"/>
      <c r="G1322" s="361"/>
      <c r="H1322" s="361"/>
      <c r="I1322" s="361"/>
      <c r="J1322" s="361"/>
      <c r="K1322" s="361"/>
      <c r="L1322" s="361"/>
      <c r="M1322" s="361"/>
      <c r="N1322" s="361"/>
      <c r="O1322" s="361"/>
      <c r="P1322" s="361"/>
    </row>
    <row r="1323" spans="1:16" ht="13.5">
      <c r="A1323" s="361"/>
      <c r="B1323" s="361"/>
      <c r="C1323" s="361"/>
      <c r="D1323" s="361"/>
      <c r="E1323" s="361"/>
      <c r="F1323" s="361"/>
      <c r="G1323" s="361"/>
      <c r="H1323" s="361"/>
      <c r="I1323" s="361"/>
      <c r="J1323" s="361"/>
      <c r="K1323" s="361"/>
      <c r="L1323" s="361"/>
      <c r="M1323" s="361"/>
      <c r="N1323" s="361"/>
      <c r="O1323" s="361"/>
      <c r="P1323" s="361"/>
    </row>
    <row r="1324" spans="1:16" ht="13.5">
      <c r="A1324" s="361"/>
      <c r="B1324" s="361"/>
      <c r="C1324" s="361"/>
      <c r="D1324" s="361"/>
      <c r="E1324" s="361"/>
      <c r="F1324" s="361"/>
      <c r="G1324" s="361"/>
      <c r="H1324" s="361"/>
      <c r="I1324" s="361"/>
      <c r="J1324" s="361"/>
      <c r="K1324" s="361"/>
      <c r="L1324" s="361"/>
      <c r="M1324" s="361"/>
      <c r="N1324" s="361"/>
      <c r="O1324" s="361"/>
      <c r="P1324" s="361"/>
    </row>
    <row r="1325" spans="1:16" ht="13.5">
      <c r="A1325" s="361"/>
      <c r="B1325" s="361"/>
      <c r="C1325" s="361"/>
      <c r="D1325" s="361"/>
      <c r="E1325" s="361"/>
      <c r="F1325" s="361"/>
      <c r="G1325" s="361"/>
      <c r="H1325" s="361"/>
      <c r="I1325" s="361"/>
      <c r="J1325" s="361"/>
      <c r="K1325" s="361"/>
      <c r="L1325" s="361"/>
      <c r="M1325" s="361"/>
      <c r="N1325" s="361"/>
      <c r="O1325" s="361"/>
      <c r="P1325" s="361"/>
    </row>
    <row r="1326" spans="1:16" ht="13.5">
      <c r="A1326" s="361"/>
      <c r="B1326" s="361"/>
      <c r="C1326" s="361"/>
      <c r="D1326" s="361"/>
      <c r="E1326" s="361"/>
      <c r="F1326" s="361"/>
      <c r="G1326" s="361"/>
      <c r="H1326" s="361"/>
      <c r="I1326" s="361"/>
      <c r="J1326" s="361"/>
      <c r="K1326" s="361"/>
      <c r="L1326" s="361"/>
      <c r="M1326" s="361"/>
      <c r="N1326" s="361"/>
      <c r="O1326" s="361"/>
      <c r="P1326" s="361"/>
    </row>
    <row r="1327" spans="1:16" ht="13.5">
      <c r="A1327" s="361"/>
      <c r="B1327" s="361"/>
      <c r="C1327" s="361"/>
      <c r="D1327" s="361"/>
      <c r="E1327" s="361"/>
      <c r="F1327" s="361"/>
      <c r="G1327" s="361"/>
      <c r="H1327" s="361"/>
      <c r="I1327" s="361"/>
      <c r="J1327" s="361"/>
      <c r="K1327" s="361"/>
      <c r="L1327" s="361"/>
      <c r="M1327" s="361"/>
      <c r="N1327" s="361"/>
      <c r="O1327" s="361"/>
      <c r="P1327" s="361"/>
    </row>
    <row r="1328" spans="1:16" ht="13.5">
      <c r="A1328" s="361"/>
      <c r="B1328" s="361"/>
      <c r="C1328" s="361"/>
      <c r="D1328" s="361"/>
      <c r="E1328" s="361"/>
      <c r="F1328" s="361"/>
      <c r="G1328" s="361"/>
      <c r="H1328" s="361"/>
      <c r="I1328" s="361"/>
      <c r="J1328" s="361"/>
      <c r="K1328" s="361"/>
      <c r="L1328" s="361"/>
      <c r="M1328" s="361"/>
      <c r="N1328" s="361"/>
      <c r="O1328" s="361"/>
      <c r="P1328" s="361"/>
    </row>
    <row r="1329" spans="1:16" ht="13.5">
      <c r="A1329" s="361"/>
      <c r="B1329" s="361"/>
      <c r="C1329" s="361"/>
      <c r="D1329" s="361"/>
      <c r="E1329" s="361"/>
      <c r="F1329" s="361"/>
      <c r="G1329" s="361"/>
      <c r="H1329" s="361"/>
      <c r="I1329" s="361"/>
      <c r="J1329" s="361"/>
      <c r="K1329" s="361"/>
      <c r="L1329" s="361"/>
      <c r="M1329" s="361"/>
      <c r="N1329" s="361"/>
      <c r="O1329" s="361"/>
      <c r="P1329" s="361"/>
    </row>
    <row r="1330" spans="1:16" ht="13.5">
      <c r="A1330" s="361"/>
      <c r="B1330" s="361"/>
      <c r="C1330" s="361"/>
      <c r="D1330" s="361"/>
      <c r="E1330" s="361"/>
      <c r="F1330" s="361"/>
      <c r="G1330" s="361"/>
      <c r="H1330" s="361"/>
      <c r="I1330" s="361"/>
      <c r="J1330" s="361"/>
      <c r="K1330" s="361"/>
      <c r="L1330" s="361"/>
      <c r="M1330" s="361"/>
      <c r="N1330" s="361"/>
      <c r="O1330" s="361"/>
      <c r="P1330" s="361"/>
    </row>
    <row r="1331" spans="1:16" ht="13.5">
      <c r="A1331" s="361"/>
      <c r="B1331" s="361"/>
      <c r="C1331" s="361"/>
      <c r="D1331" s="361"/>
      <c r="E1331" s="361"/>
      <c r="F1331" s="361"/>
      <c r="G1331" s="361"/>
      <c r="H1331" s="361"/>
      <c r="I1331" s="361"/>
      <c r="J1331" s="361"/>
      <c r="K1331" s="361"/>
      <c r="L1331" s="361"/>
      <c r="M1331" s="361"/>
      <c r="N1331" s="361"/>
      <c r="O1331" s="361"/>
      <c r="P1331" s="361"/>
    </row>
    <row r="1332" spans="1:16" ht="13.5">
      <c r="A1332" s="361"/>
      <c r="B1332" s="361"/>
      <c r="C1332" s="361"/>
      <c r="D1332" s="361"/>
      <c r="E1332" s="361"/>
      <c r="F1332" s="361"/>
      <c r="G1332" s="361"/>
      <c r="H1332" s="361"/>
      <c r="I1332" s="361"/>
      <c r="J1332" s="361"/>
      <c r="K1332" s="361"/>
      <c r="L1332" s="361"/>
      <c r="M1332" s="361"/>
      <c r="N1332" s="361"/>
      <c r="O1332" s="361"/>
      <c r="P1332" s="361"/>
    </row>
    <row r="1333" spans="1:16" ht="13.5">
      <c r="A1333" s="361"/>
      <c r="B1333" s="361"/>
      <c r="C1333" s="361"/>
      <c r="D1333" s="361"/>
      <c r="E1333" s="361"/>
      <c r="F1333" s="361"/>
      <c r="G1333" s="361"/>
      <c r="H1333" s="361"/>
      <c r="I1333" s="361"/>
      <c r="J1333" s="361"/>
      <c r="K1333" s="361"/>
      <c r="L1333" s="361"/>
      <c r="M1333" s="361"/>
      <c r="N1333" s="361"/>
      <c r="O1333" s="361"/>
      <c r="P1333" s="361"/>
    </row>
    <row r="1334" spans="1:16" ht="13.5">
      <c r="A1334" s="361"/>
      <c r="B1334" s="361"/>
      <c r="C1334" s="361"/>
      <c r="D1334" s="361"/>
      <c r="E1334" s="361"/>
      <c r="F1334" s="361"/>
      <c r="G1334" s="361"/>
      <c r="H1334" s="361"/>
      <c r="I1334" s="361"/>
      <c r="J1334" s="361"/>
      <c r="K1334" s="361"/>
      <c r="L1334" s="361"/>
      <c r="M1334" s="361"/>
      <c r="N1334" s="361"/>
      <c r="O1334" s="361"/>
      <c r="P1334" s="361"/>
    </row>
    <row r="1335" spans="1:16" ht="13.5">
      <c r="A1335" s="361"/>
      <c r="B1335" s="361"/>
      <c r="C1335" s="361"/>
      <c r="D1335" s="361"/>
      <c r="E1335" s="361"/>
      <c r="F1335" s="361"/>
      <c r="G1335" s="361"/>
      <c r="H1335" s="361"/>
      <c r="I1335" s="361"/>
      <c r="J1335" s="361"/>
      <c r="K1335" s="361"/>
      <c r="L1335" s="361"/>
      <c r="M1335" s="361"/>
      <c r="N1335" s="361"/>
      <c r="O1335" s="361"/>
      <c r="P1335" s="361"/>
    </row>
    <row r="1336" spans="1:16" ht="13.5">
      <c r="A1336" s="361"/>
      <c r="B1336" s="361"/>
      <c r="C1336" s="361"/>
      <c r="D1336" s="361"/>
      <c r="E1336" s="361"/>
      <c r="F1336" s="361"/>
      <c r="G1336" s="361"/>
      <c r="H1336" s="361"/>
      <c r="I1336" s="361"/>
      <c r="J1336" s="361"/>
      <c r="K1336" s="361"/>
      <c r="L1336" s="361"/>
      <c r="M1336" s="361"/>
      <c r="N1336" s="361"/>
      <c r="O1336" s="361"/>
      <c r="P1336" s="361"/>
    </row>
    <row r="1337" spans="1:16" ht="13.5">
      <c r="A1337" s="361"/>
      <c r="B1337" s="361"/>
      <c r="C1337" s="361"/>
      <c r="D1337" s="361"/>
      <c r="E1337" s="361"/>
      <c r="F1337" s="361"/>
      <c r="G1337" s="361"/>
      <c r="H1337" s="361"/>
      <c r="I1337" s="361"/>
      <c r="J1337" s="361"/>
      <c r="K1337" s="361"/>
      <c r="L1337" s="361"/>
      <c r="M1337" s="361"/>
      <c r="N1337" s="361"/>
      <c r="O1337" s="361"/>
      <c r="P1337" s="361"/>
    </row>
    <row r="1338" spans="1:16" ht="13.5">
      <c r="A1338" s="361"/>
      <c r="B1338" s="361"/>
      <c r="C1338" s="361"/>
      <c r="D1338" s="361"/>
      <c r="E1338" s="361"/>
      <c r="F1338" s="361"/>
      <c r="G1338" s="361"/>
      <c r="H1338" s="361"/>
      <c r="I1338" s="361"/>
      <c r="J1338" s="361"/>
      <c r="K1338" s="361"/>
      <c r="L1338" s="361"/>
      <c r="M1338" s="361"/>
      <c r="N1338" s="361"/>
      <c r="O1338" s="361"/>
      <c r="P1338" s="361"/>
    </row>
    <row r="1339" spans="1:16" ht="13.5">
      <c r="A1339" s="361"/>
      <c r="B1339" s="361"/>
      <c r="C1339" s="361"/>
      <c r="D1339" s="361"/>
      <c r="E1339" s="361"/>
      <c r="F1339" s="361"/>
      <c r="G1339" s="361"/>
      <c r="H1339" s="361"/>
      <c r="I1339" s="361"/>
      <c r="J1339" s="361"/>
      <c r="K1339" s="361"/>
      <c r="L1339" s="361"/>
      <c r="M1339" s="361"/>
      <c r="N1339" s="361"/>
      <c r="O1339" s="361"/>
      <c r="P1339" s="361"/>
    </row>
    <row r="1340" spans="1:16" ht="13.5">
      <c r="A1340" s="361"/>
      <c r="B1340" s="361"/>
      <c r="C1340" s="361"/>
      <c r="D1340" s="361"/>
      <c r="E1340" s="361"/>
      <c r="F1340" s="361"/>
      <c r="G1340" s="361"/>
      <c r="H1340" s="361"/>
      <c r="I1340" s="361"/>
      <c r="J1340" s="361"/>
      <c r="K1340" s="361"/>
      <c r="L1340" s="361"/>
      <c r="M1340" s="361"/>
      <c r="N1340" s="361"/>
      <c r="O1340" s="361"/>
      <c r="P1340" s="361"/>
    </row>
    <row r="1341" spans="1:16" ht="13.5">
      <c r="A1341" s="361"/>
      <c r="B1341" s="361"/>
      <c r="C1341" s="361"/>
      <c r="D1341" s="361"/>
      <c r="E1341" s="361"/>
      <c r="F1341" s="361"/>
      <c r="G1341" s="361"/>
      <c r="H1341" s="361"/>
      <c r="I1341" s="361"/>
      <c r="J1341" s="361"/>
      <c r="K1341" s="361"/>
      <c r="L1341" s="361"/>
      <c r="M1341" s="361"/>
      <c r="N1341" s="361"/>
      <c r="O1341" s="361"/>
      <c r="P1341" s="361"/>
    </row>
    <row r="1342" spans="1:16" ht="13.5">
      <c r="A1342" s="361"/>
      <c r="B1342" s="361"/>
      <c r="C1342" s="361"/>
      <c r="D1342" s="361"/>
      <c r="E1342" s="361"/>
      <c r="F1342" s="361"/>
      <c r="G1342" s="361"/>
      <c r="H1342" s="361"/>
      <c r="I1342" s="361"/>
      <c r="J1342" s="361"/>
      <c r="K1342" s="361"/>
      <c r="L1342" s="361"/>
      <c r="M1342" s="361"/>
      <c r="N1342" s="361"/>
      <c r="O1342" s="361"/>
      <c r="P1342" s="361"/>
    </row>
    <row r="1343" spans="1:16" ht="13.5">
      <c r="A1343" s="361"/>
      <c r="B1343" s="361"/>
      <c r="C1343" s="361"/>
      <c r="D1343" s="361"/>
      <c r="E1343" s="361"/>
      <c r="F1343" s="361"/>
      <c r="G1343" s="361"/>
      <c r="H1343" s="361"/>
      <c r="I1343" s="361"/>
      <c r="J1343" s="361"/>
      <c r="K1343" s="361"/>
      <c r="L1343" s="361"/>
      <c r="M1343" s="361"/>
      <c r="N1343" s="361"/>
      <c r="O1343" s="361"/>
      <c r="P1343" s="361"/>
    </row>
    <row r="1344" spans="1:16" ht="13.5">
      <c r="A1344" s="361"/>
      <c r="B1344" s="361"/>
      <c r="C1344" s="361"/>
      <c r="D1344" s="361"/>
      <c r="E1344" s="361"/>
      <c r="F1344" s="361"/>
      <c r="G1344" s="361"/>
      <c r="H1344" s="361"/>
      <c r="I1344" s="361"/>
      <c r="J1344" s="361"/>
      <c r="K1344" s="361"/>
      <c r="L1344" s="361"/>
      <c r="M1344" s="361"/>
      <c r="N1344" s="361"/>
      <c r="O1344" s="361"/>
      <c r="P1344" s="361"/>
    </row>
    <row r="1345" spans="1:16" ht="13.5">
      <c r="A1345" s="361"/>
      <c r="B1345" s="361"/>
      <c r="C1345" s="361"/>
      <c r="D1345" s="361"/>
      <c r="E1345" s="361"/>
      <c r="F1345" s="361"/>
      <c r="G1345" s="361"/>
      <c r="H1345" s="361"/>
      <c r="I1345" s="361"/>
      <c r="J1345" s="361"/>
      <c r="K1345" s="361"/>
      <c r="L1345" s="361"/>
      <c r="M1345" s="361"/>
      <c r="N1345" s="361"/>
      <c r="O1345" s="361"/>
      <c r="P1345" s="361"/>
    </row>
    <row r="1346" spans="1:16" ht="13.5">
      <c r="A1346" s="361"/>
      <c r="B1346" s="361"/>
      <c r="C1346" s="361"/>
      <c r="D1346" s="361"/>
      <c r="E1346" s="361"/>
      <c r="F1346" s="361"/>
      <c r="G1346" s="361"/>
      <c r="H1346" s="361"/>
      <c r="I1346" s="361"/>
      <c r="J1346" s="361"/>
      <c r="K1346" s="361"/>
      <c r="L1346" s="361"/>
      <c r="M1346" s="361"/>
      <c r="N1346" s="361"/>
      <c r="O1346" s="361"/>
      <c r="P1346" s="361"/>
    </row>
    <row r="1347" spans="1:16" ht="13.5">
      <c r="A1347" s="361"/>
      <c r="B1347" s="361"/>
      <c r="C1347" s="361"/>
      <c r="D1347" s="361"/>
      <c r="E1347" s="361"/>
      <c r="F1347" s="361"/>
      <c r="G1347" s="361"/>
      <c r="H1347" s="361"/>
      <c r="I1347" s="361"/>
      <c r="J1347" s="361"/>
      <c r="K1347" s="361"/>
      <c r="L1347" s="361"/>
      <c r="M1347" s="361"/>
      <c r="N1347" s="361"/>
      <c r="O1347" s="361"/>
      <c r="P1347" s="361"/>
    </row>
    <row r="1348" spans="1:16" ht="13.5">
      <c r="A1348" s="361"/>
      <c r="B1348" s="361"/>
      <c r="C1348" s="361"/>
      <c r="D1348" s="361"/>
      <c r="E1348" s="361"/>
      <c r="F1348" s="361"/>
      <c r="G1348" s="361"/>
      <c r="H1348" s="361"/>
      <c r="I1348" s="361"/>
      <c r="J1348" s="361"/>
      <c r="K1348" s="361"/>
      <c r="L1348" s="361"/>
      <c r="M1348" s="361"/>
      <c r="N1348" s="361"/>
      <c r="O1348" s="361"/>
      <c r="P1348" s="361"/>
    </row>
    <row r="1349" spans="1:16" ht="13.5">
      <c r="A1349" s="361"/>
      <c r="B1349" s="361"/>
      <c r="C1349" s="361"/>
      <c r="D1349" s="361"/>
      <c r="E1349" s="361"/>
      <c r="F1349" s="361"/>
      <c r="G1349" s="361"/>
      <c r="H1349" s="361"/>
      <c r="I1349" s="361"/>
      <c r="J1349" s="361"/>
      <c r="K1349" s="361"/>
      <c r="L1349" s="361"/>
      <c r="M1349" s="361"/>
      <c r="N1349" s="361"/>
      <c r="O1349" s="361"/>
      <c r="P1349" s="361"/>
    </row>
    <row r="1350" spans="1:16" ht="13.5">
      <c r="A1350" s="361"/>
      <c r="B1350" s="361"/>
      <c r="C1350" s="361"/>
      <c r="D1350" s="361"/>
      <c r="E1350" s="361"/>
      <c r="F1350" s="361"/>
      <c r="G1350" s="361"/>
      <c r="H1350" s="361"/>
      <c r="I1350" s="361"/>
      <c r="J1350" s="361"/>
      <c r="K1350" s="361"/>
      <c r="L1350" s="361"/>
      <c r="M1350" s="361"/>
      <c r="N1350" s="361"/>
      <c r="O1350" s="361"/>
      <c r="P1350" s="361"/>
    </row>
    <row r="1351" spans="1:16" ht="13.5">
      <c r="A1351" s="361"/>
      <c r="B1351" s="361"/>
      <c r="C1351" s="361"/>
      <c r="D1351" s="361"/>
      <c r="E1351" s="361"/>
      <c r="F1351" s="361"/>
      <c r="G1351" s="361"/>
      <c r="H1351" s="361"/>
      <c r="I1351" s="361"/>
      <c r="J1351" s="361"/>
      <c r="K1351" s="361"/>
      <c r="L1351" s="361"/>
      <c r="M1351" s="361"/>
      <c r="N1351" s="361"/>
      <c r="O1351" s="361"/>
      <c r="P1351" s="361"/>
    </row>
    <row r="1352" spans="1:16" ht="13.5">
      <c r="A1352" s="361"/>
      <c r="B1352" s="361"/>
      <c r="C1352" s="361"/>
      <c r="D1352" s="361"/>
      <c r="E1352" s="361"/>
      <c r="F1352" s="361"/>
      <c r="G1352" s="361"/>
      <c r="H1352" s="361"/>
      <c r="I1352" s="361"/>
      <c r="J1352" s="361"/>
      <c r="K1352" s="361"/>
      <c r="L1352" s="361"/>
      <c r="M1352" s="361"/>
      <c r="N1352" s="361"/>
      <c r="O1352" s="361"/>
      <c r="P1352" s="361"/>
    </row>
    <row r="1353" spans="1:16" ht="13.5">
      <c r="A1353" s="361"/>
      <c r="B1353" s="361"/>
      <c r="C1353" s="361"/>
      <c r="D1353" s="361"/>
      <c r="E1353" s="361"/>
      <c r="F1353" s="361"/>
      <c r="G1353" s="361"/>
      <c r="H1353" s="361"/>
      <c r="I1353" s="361"/>
      <c r="J1353" s="361"/>
      <c r="K1353" s="361"/>
      <c r="L1353" s="361"/>
      <c r="M1353" s="361"/>
      <c r="N1353" s="361"/>
      <c r="O1353" s="361"/>
      <c r="P1353" s="361"/>
    </row>
    <row r="1354" spans="1:16" ht="13.5">
      <c r="A1354" s="361"/>
      <c r="B1354" s="361"/>
      <c r="C1354" s="361"/>
      <c r="D1354" s="361"/>
      <c r="E1354" s="361"/>
      <c r="F1354" s="361"/>
      <c r="G1354" s="361"/>
      <c r="H1354" s="361"/>
      <c r="I1354" s="361"/>
      <c r="J1354" s="361"/>
      <c r="K1354" s="361"/>
      <c r="L1354" s="361"/>
      <c r="M1354" s="361"/>
      <c r="N1354" s="361"/>
      <c r="O1354" s="361"/>
      <c r="P1354" s="361"/>
    </row>
    <row r="1355" spans="1:16" ht="13.5">
      <c r="A1355" s="361"/>
      <c r="B1355" s="361"/>
      <c r="C1355" s="361"/>
      <c r="D1355" s="361"/>
      <c r="E1355" s="361"/>
      <c r="F1355" s="361"/>
      <c r="G1355" s="361"/>
      <c r="H1355" s="361"/>
      <c r="I1355" s="361"/>
      <c r="J1355" s="361"/>
      <c r="K1355" s="361"/>
      <c r="L1355" s="361"/>
      <c r="M1355" s="361"/>
      <c r="N1355" s="361"/>
      <c r="O1355" s="361"/>
      <c r="P1355" s="361"/>
    </row>
    <row r="1356" spans="1:16" ht="13.5">
      <c r="A1356" s="361"/>
      <c r="B1356" s="361"/>
      <c r="C1356" s="361"/>
      <c r="D1356" s="361"/>
      <c r="E1356" s="361"/>
      <c r="F1356" s="361"/>
      <c r="G1356" s="361"/>
      <c r="H1356" s="361"/>
      <c r="I1356" s="361"/>
      <c r="J1356" s="361"/>
      <c r="K1356" s="361"/>
      <c r="L1356" s="361"/>
      <c r="M1356" s="361"/>
      <c r="N1356" s="361"/>
      <c r="O1356" s="361"/>
      <c r="P1356" s="361"/>
    </row>
    <row r="1357" spans="1:16" ht="13.5">
      <c r="A1357" s="361"/>
      <c r="B1357" s="361"/>
      <c r="C1357" s="361"/>
      <c r="D1357" s="361"/>
      <c r="E1357" s="361"/>
      <c r="F1357" s="361"/>
      <c r="G1357" s="361"/>
      <c r="H1357" s="361"/>
      <c r="I1357" s="361"/>
      <c r="J1357" s="361"/>
      <c r="K1357" s="361"/>
      <c r="L1357" s="361"/>
      <c r="M1357" s="361"/>
      <c r="N1357" s="361"/>
      <c r="O1357" s="361"/>
      <c r="P1357" s="361"/>
    </row>
    <row r="1358" spans="1:16" ht="13.5">
      <c r="A1358" s="361"/>
      <c r="B1358" s="361"/>
      <c r="C1358" s="361"/>
      <c r="D1358" s="361"/>
      <c r="E1358" s="361"/>
      <c r="F1358" s="361"/>
      <c r="G1358" s="361"/>
      <c r="H1358" s="361"/>
      <c r="I1358" s="361"/>
      <c r="J1358" s="361"/>
      <c r="K1358" s="361"/>
      <c r="L1358" s="361"/>
      <c r="M1358" s="361"/>
      <c r="N1358" s="361"/>
      <c r="O1358" s="361"/>
      <c r="P1358" s="361"/>
    </row>
    <row r="1359" spans="1:16" ht="13.5">
      <c r="A1359" s="361"/>
      <c r="B1359" s="361"/>
      <c r="C1359" s="361"/>
      <c r="D1359" s="361"/>
      <c r="E1359" s="361"/>
      <c r="F1359" s="361"/>
      <c r="G1359" s="361"/>
      <c r="H1359" s="361"/>
      <c r="I1359" s="361"/>
      <c r="J1359" s="361"/>
      <c r="K1359" s="361"/>
      <c r="L1359" s="361"/>
      <c r="M1359" s="361"/>
      <c r="N1359" s="361"/>
      <c r="O1359" s="361"/>
      <c r="P1359" s="361"/>
    </row>
    <row r="1360" spans="1:16" ht="13.5">
      <c r="A1360" s="361"/>
      <c r="B1360" s="361"/>
      <c r="C1360" s="361"/>
      <c r="D1360" s="361"/>
      <c r="E1360" s="361"/>
      <c r="F1360" s="361"/>
      <c r="G1360" s="361"/>
      <c r="H1360" s="361"/>
      <c r="I1360" s="361"/>
      <c r="J1360" s="361"/>
      <c r="K1360" s="361"/>
      <c r="L1360" s="361"/>
      <c r="M1360" s="361"/>
      <c r="N1360" s="361"/>
      <c r="O1360" s="361"/>
      <c r="P1360" s="361"/>
    </row>
    <row r="1361" spans="1:16" ht="13.5">
      <c r="A1361" s="361"/>
      <c r="B1361" s="361"/>
      <c r="C1361" s="361"/>
      <c r="D1361" s="361"/>
      <c r="E1361" s="361"/>
      <c r="F1361" s="361"/>
      <c r="G1361" s="361"/>
      <c r="H1361" s="361"/>
      <c r="I1361" s="361"/>
      <c r="J1361" s="361"/>
      <c r="K1361" s="361"/>
      <c r="L1361" s="361"/>
      <c r="M1361" s="361"/>
      <c r="N1361" s="361"/>
      <c r="O1361" s="361"/>
      <c r="P1361" s="361"/>
    </row>
    <row r="1362" spans="1:16" ht="13.5">
      <c r="A1362" s="361"/>
      <c r="B1362" s="361"/>
      <c r="C1362" s="361"/>
      <c r="D1362" s="361"/>
      <c r="E1362" s="361"/>
      <c r="F1362" s="361"/>
      <c r="G1362" s="361"/>
      <c r="H1362" s="361"/>
      <c r="I1362" s="361"/>
      <c r="J1362" s="361"/>
      <c r="K1362" s="361"/>
      <c r="L1362" s="361"/>
      <c r="M1362" s="361"/>
      <c r="N1362" s="361"/>
      <c r="O1362" s="361"/>
      <c r="P1362" s="361"/>
    </row>
    <row r="1363" spans="1:16" ht="13.5">
      <c r="A1363" s="361"/>
      <c r="B1363" s="361"/>
      <c r="C1363" s="361"/>
      <c r="D1363" s="361"/>
      <c r="E1363" s="361"/>
      <c r="F1363" s="361"/>
      <c r="G1363" s="361"/>
      <c r="H1363" s="361"/>
      <c r="I1363" s="361"/>
      <c r="J1363" s="361"/>
      <c r="K1363" s="361"/>
      <c r="L1363" s="361"/>
      <c r="M1363" s="361"/>
      <c r="N1363" s="361"/>
      <c r="O1363" s="361"/>
      <c r="P1363" s="361"/>
    </row>
    <row r="1364" spans="1:16" ht="13.5">
      <c r="A1364" s="361"/>
      <c r="B1364" s="361"/>
      <c r="C1364" s="361"/>
      <c r="D1364" s="361"/>
      <c r="E1364" s="361"/>
      <c r="F1364" s="361"/>
      <c r="G1364" s="361"/>
      <c r="H1364" s="361"/>
      <c r="I1364" s="361"/>
      <c r="J1364" s="361"/>
      <c r="K1364" s="361"/>
      <c r="L1364" s="361"/>
      <c r="M1364" s="361"/>
      <c r="N1364" s="361"/>
      <c r="O1364" s="361"/>
      <c r="P1364" s="361"/>
    </row>
    <row r="1365" spans="1:16" ht="13.5">
      <c r="A1365" s="361"/>
      <c r="B1365" s="361"/>
      <c r="C1365" s="361"/>
      <c r="D1365" s="361"/>
      <c r="E1365" s="361"/>
      <c r="F1365" s="361"/>
      <c r="G1365" s="361"/>
      <c r="H1365" s="361"/>
      <c r="I1365" s="361"/>
      <c r="J1365" s="361"/>
      <c r="K1365" s="361"/>
      <c r="L1365" s="361"/>
      <c r="M1365" s="361"/>
      <c r="N1365" s="361"/>
      <c r="O1365" s="361"/>
      <c r="P1365" s="361"/>
    </row>
    <row r="1366" spans="1:16" ht="13.5">
      <c r="A1366" s="361"/>
      <c r="B1366" s="361"/>
      <c r="C1366" s="361"/>
      <c r="D1366" s="361"/>
      <c r="E1366" s="361"/>
      <c r="F1366" s="361"/>
      <c r="G1366" s="361"/>
      <c r="H1366" s="361"/>
      <c r="I1366" s="361"/>
      <c r="J1366" s="361"/>
      <c r="K1366" s="361"/>
      <c r="L1366" s="361"/>
      <c r="M1366" s="361"/>
      <c r="N1366" s="361"/>
      <c r="O1366" s="361"/>
      <c r="P1366" s="361"/>
    </row>
    <row r="1367" spans="1:16" ht="13.5">
      <c r="A1367" s="361"/>
      <c r="B1367" s="361"/>
      <c r="C1367" s="361"/>
      <c r="D1367" s="361"/>
      <c r="E1367" s="361"/>
      <c r="F1367" s="361"/>
      <c r="G1367" s="361"/>
      <c r="H1367" s="361"/>
      <c r="I1367" s="361"/>
      <c r="J1367" s="361"/>
      <c r="K1367" s="361"/>
      <c r="L1367" s="361"/>
      <c r="M1367" s="361"/>
      <c r="N1367" s="361"/>
      <c r="O1367" s="361"/>
      <c r="P1367" s="361"/>
    </row>
    <row r="1368" spans="1:16" ht="13.5">
      <c r="A1368" s="361"/>
      <c r="B1368" s="361"/>
      <c r="C1368" s="361"/>
      <c r="D1368" s="361"/>
      <c r="E1368" s="361"/>
      <c r="F1368" s="361"/>
      <c r="G1368" s="361"/>
      <c r="H1368" s="361"/>
      <c r="I1368" s="361"/>
      <c r="J1368" s="361"/>
      <c r="K1368" s="361"/>
      <c r="L1368" s="361"/>
      <c r="M1368" s="361"/>
      <c r="N1368" s="361"/>
      <c r="O1368" s="361"/>
      <c r="P1368" s="361"/>
    </row>
    <row r="1369" spans="1:16" ht="13.5">
      <c r="A1369" s="361"/>
      <c r="B1369" s="361"/>
      <c r="C1369" s="361"/>
      <c r="D1369" s="361"/>
      <c r="E1369" s="361"/>
      <c r="F1369" s="361"/>
      <c r="G1369" s="361"/>
      <c r="H1369" s="361"/>
      <c r="I1369" s="361"/>
      <c r="J1369" s="361"/>
      <c r="K1369" s="361"/>
      <c r="L1369" s="361"/>
      <c r="M1369" s="361"/>
      <c r="N1369" s="361"/>
      <c r="O1369" s="361"/>
      <c r="P1369" s="361"/>
    </row>
    <row r="1370" spans="1:16" ht="13.5">
      <c r="A1370" s="361"/>
      <c r="B1370" s="361"/>
      <c r="C1370" s="361"/>
      <c r="D1370" s="361"/>
      <c r="E1370" s="361"/>
      <c r="F1370" s="361"/>
      <c r="G1370" s="361"/>
      <c r="H1370" s="361"/>
      <c r="I1370" s="361"/>
      <c r="J1370" s="361"/>
      <c r="K1370" s="361"/>
      <c r="L1370" s="361"/>
      <c r="M1370" s="361"/>
      <c r="N1370" s="361"/>
      <c r="O1370" s="361"/>
      <c r="P1370" s="361"/>
    </row>
    <row r="1371" spans="1:16" ht="13.5">
      <c r="A1371" s="361"/>
      <c r="B1371" s="361"/>
      <c r="C1371" s="361"/>
      <c r="D1371" s="361"/>
      <c r="E1371" s="361"/>
      <c r="F1371" s="361"/>
      <c r="G1371" s="361"/>
      <c r="H1371" s="361"/>
      <c r="I1371" s="361"/>
      <c r="J1371" s="361"/>
      <c r="K1371" s="361"/>
      <c r="L1371" s="361"/>
      <c r="M1371" s="361"/>
      <c r="N1371" s="361"/>
      <c r="O1371" s="361"/>
      <c r="P1371" s="361"/>
    </row>
    <row r="1372" spans="1:16" ht="13.5">
      <c r="A1372" s="361"/>
      <c r="B1372" s="361"/>
      <c r="C1372" s="361"/>
      <c r="D1372" s="361"/>
      <c r="E1372" s="361"/>
      <c r="F1372" s="361"/>
      <c r="G1372" s="361"/>
      <c r="H1372" s="361"/>
      <c r="I1372" s="361"/>
      <c r="J1372" s="361"/>
      <c r="K1372" s="361"/>
      <c r="L1372" s="361"/>
      <c r="M1372" s="361"/>
      <c r="N1372" s="361"/>
      <c r="O1372" s="361"/>
      <c r="P1372" s="361"/>
    </row>
    <row r="1373" spans="1:16" ht="13.5">
      <c r="A1373" s="361"/>
      <c r="B1373" s="361"/>
      <c r="C1373" s="361"/>
      <c r="D1373" s="361"/>
      <c r="E1373" s="361"/>
      <c r="F1373" s="361"/>
      <c r="G1373" s="361"/>
      <c r="H1373" s="361"/>
      <c r="I1373" s="361"/>
      <c r="J1373" s="361"/>
      <c r="K1373" s="361"/>
      <c r="L1373" s="361"/>
      <c r="M1373" s="361"/>
      <c r="N1373" s="361"/>
      <c r="O1373" s="361"/>
      <c r="P1373" s="361"/>
    </row>
    <row r="1374" spans="1:16" ht="13.5">
      <c r="A1374" s="361"/>
      <c r="B1374" s="361"/>
      <c r="C1374" s="361"/>
      <c r="D1374" s="361"/>
      <c r="E1374" s="361"/>
      <c r="F1374" s="361"/>
      <c r="G1374" s="361"/>
      <c r="H1374" s="361"/>
      <c r="I1374" s="361"/>
      <c r="J1374" s="361"/>
      <c r="K1374" s="361"/>
      <c r="L1374" s="361"/>
      <c r="M1374" s="361"/>
      <c r="N1374" s="361"/>
      <c r="O1374" s="361"/>
      <c r="P1374" s="361"/>
    </row>
    <row r="1375" spans="1:16" ht="13.5">
      <c r="A1375" s="361"/>
      <c r="B1375" s="361"/>
      <c r="C1375" s="361"/>
      <c r="D1375" s="361"/>
      <c r="E1375" s="361"/>
      <c r="F1375" s="361"/>
      <c r="G1375" s="361"/>
      <c r="H1375" s="361"/>
      <c r="I1375" s="361"/>
      <c r="J1375" s="361"/>
      <c r="K1375" s="361"/>
      <c r="L1375" s="361"/>
      <c r="M1375" s="361"/>
      <c r="N1375" s="361"/>
      <c r="O1375" s="361"/>
      <c r="P1375" s="361"/>
    </row>
    <row r="1376" spans="1:16" ht="13.5">
      <c r="A1376" s="361"/>
      <c r="B1376" s="361"/>
      <c r="C1376" s="361"/>
      <c r="D1376" s="361"/>
      <c r="E1376" s="361"/>
      <c r="F1376" s="361"/>
      <c r="G1376" s="361"/>
      <c r="H1376" s="361"/>
      <c r="I1376" s="361"/>
      <c r="J1376" s="361"/>
      <c r="K1376" s="361"/>
      <c r="L1376" s="361"/>
      <c r="M1376" s="361"/>
      <c r="N1376" s="361"/>
      <c r="O1376" s="361"/>
      <c r="P1376" s="361"/>
    </row>
    <row r="1377" spans="1:16" ht="13.5">
      <c r="A1377" s="361"/>
      <c r="B1377" s="361"/>
      <c r="C1377" s="361"/>
      <c r="D1377" s="361"/>
      <c r="E1377" s="361"/>
      <c r="F1377" s="361"/>
      <c r="G1377" s="361"/>
      <c r="H1377" s="361"/>
      <c r="I1377" s="361"/>
      <c r="J1377" s="361"/>
      <c r="K1377" s="361"/>
      <c r="L1377" s="361"/>
      <c r="M1377" s="361"/>
      <c r="N1377" s="361"/>
      <c r="O1377" s="361"/>
      <c r="P1377" s="361"/>
    </row>
    <row r="1378" spans="1:16" ht="13.5">
      <c r="A1378" s="361"/>
      <c r="B1378" s="361"/>
      <c r="C1378" s="361"/>
      <c r="D1378" s="361"/>
      <c r="E1378" s="361"/>
      <c r="F1378" s="361"/>
      <c r="G1378" s="361"/>
      <c r="H1378" s="361"/>
      <c r="I1378" s="361"/>
      <c r="J1378" s="361"/>
      <c r="K1378" s="361"/>
      <c r="L1378" s="361"/>
      <c r="M1378" s="361"/>
      <c r="N1378" s="361"/>
      <c r="O1378" s="361"/>
      <c r="P1378" s="361"/>
    </row>
    <row r="1379" spans="1:16" ht="13.5">
      <c r="A1379" s="361"/>
      <c r="B1379" s="361"/>
      <c r="C1379" s="361"/>
      <c r="D1379" s="361"/>
      <c r="E1379" s="361"/>
      <c r="F1379" s="361"/>
      <c r="G1379" s="361"/>
      <c r="H1379" s="361"/>
      <c r="I1379" s="361"/>
      <c r="J1379" s="361"/>
      <c r="K1379" s="361"/>
      <c r="L1379" s="361"/>
      <c r="M1379" s="361"/>
      <c r="N1379" s="361"/>
      <c r="O1379" s="361"/>
      <c r="P1379" s="361"/>
    </row>
    <row r="1380" spans="1:16" ht="13.5">
      <c r="A1380" s="361"/>
      <c r="B1380" s="361"/>
      <c r="C1380" s="361"/>
      <c r="D1380" s="361"/>
      <c r="E1380" s="361"/>
      <c r="F1380" s="361"/>
      <c r="G1380" s="361"/>
      <c r="H1380" s="361"/>
      <c r="I1380" s="361"/>
      <c r="J1380" s="361"/>
      <c r="K1380" s="361"/>
      <c r="L1380" s="361"/>
      <c r="M1380" s="361"/>
      <c r="N1380" s="361"/>
      <c r="O1380" s="361"/>
      <c r="P1380" s="361"/>
    </row>
    <row r="1381" spans="1:16" ht="13.5">
      <c r="A1381" s="361"/>
      <c r="B1381" s="361"/>
      <c r="C1381" s="361"/>
      <c r="D1381" s="361"/>
      <c r="E1381" s="361"/>
      <c r="F1381" s="361"/>
      <c r="G1381" s="361"/>
      <c r="H1381" s="361"/>
      <c r="I1381" s="361"/>
      <c r="J1381" s="361"/>
      <c r="K1381" s="361"/>
      <c r="L1381" s="361"/>
      <c r="M1381" s="361"/>
      <c r="N1381" s="361"/>
      <c r="O1381" s="361"/>
      <c r="P1381" s="361"/>
    </row>
    <row r="1382" spans="1:16" ht="13.5">
      <c r="A1382" s="361"/>
      <c r="B1382" s="361"/>
      <c r="C1382" s="361"/>
      <c r="D1382" s="361"/>
      <c r="E1382" s="361"/>
      <c r="F1382" s="361"/>
      <c r="G1382" s="361"/>
      <c r="H1382" s="361"/>
      <c r="I1382" s="361"/>
      <c r="J1382" s="361"/>
      <c r="K1382" s="361"/>
      <c r="L1382" s="361"/>
      <c r="M1382" s="361"/>
      <c r="N1382" s="361"/>
      <c r="O1382" s="361"/>
      <c r="P1382" s="361"/>
    </row>
    <row r="1383" spans="1:16" ht="13.5">
      <c r="A1383" s="361"/>
      <c r="B1383" s="361"/>
      <c r="C1383" s="361"/>
      <c r="D1383" s="361"/>
      <c r="E1383" s="361"/>
      <c r="F1383" s="361"/>
      <c r="G1383" s="361"/>
      <c r="H1383" s="361"/>
      <c r="I1383" s="361"/>
      <c r="J1383" s="361"/>
      <c r="K1383" s="361"/>
      <c r="L1383" s="361"/>
      <c r="M1383" s="361"/>
      <c r="N1383" s="361"/>
      <c r="O1383" s="361"/>
      <c r="P1383" s="361"/>
    </row>
    <row r="1384" spans="1:16" ht="13.5">
      <c r="A1384" s="361"/>
      <c r="B1384" s="361"/>
      <c r="C1384" s="361"/>
      <c r="D1384" s="361"/>
      <c r="E1384" s="361"/>
      <c r="F1384" s="361"/>
      <c r="G1384" s="361"/>
      <c r="H1384" s="361"/>
      <c r="I1384" s="361"/>
      <c r="J1384" s="361"/>
      <c r="K1384" s="361"/>
      <c r="L1384" s="361"/>
      <c r="M1384" s="361"/>
      <c r="N1384" s="361"/>
      <c r="O1384" s="361"/>
      <c r="P1384" s="361"/>
    </row>
    <row r="1385" spans="1:16" ht="13.5">
      <c r="A1385" s="361"/>
      <c r="B1385" s="361"/>
      <c r="C1385" s="361"/>
      <c r="D1385" s="361"/>
      <c r="E1385" s="361"/>
      <c r="F1385" s="361"/>
      <c r="G1385" s="361"/>
      <c r="H1385" s="361"/>
      <c r="I1385" s="361"/>
      <c r="J1385" s="361"/>
      <c r="K1385" s="361"/>
      <c r="L1385" s="361"/>
      <c r="M1385" s="361"/>
      <c r="N1385" s="361"/>
      <c r="O1385" s="361"/>
      <c r="P1385" s="361"/>
    </row>
    <row r="1386" spans="1:16" ht="13.5">
      <c r="A1386" s="361"/>
      <c r="B1386" s="361"/>
      <c r="C1386" s="361"/>
      <c r="D1386" s="361"/>
      <c r="E1386" s="361"/>
      <c r="F1386" s="361"/>
      <c r="G1386" s="361"/>
      <c r="H1386" s="361"/>
      <c r="I1386" s="361"/>
      <c r="J1386" s="361"/>
      <c r="K1386" s="361"/>
      <c r="L1386" s="361"/>
      <c r="M1386" s="361"/>
      <c r="N1386" s="361"/>
      <c r="O1386" s="361"/>
      <c r="P1386" s="361"/>
    </row>
    <row r="1387" spans="1:16" ht="13.5">
      <c r="A1387" s="361"/>
      <c r="B1387" s="361"/>
      <c r="C1387" s="361"/>
      <c r="D1387" s="361"/>
      <c r="E1387" s="361"/>
      <c r="F1387" s="361"/>
      <c r="G1387" s="361"/>
      <c r="H1387" s="361"/>
      <c r="I1387" s="361"/>
      <c r="J1387" s="361"/>
      <c r="K1387" s="361"/>
      <c r="L1387" s="361"/>
      <c r="M1387" s="361"/>
      <c r="N1387" s="361"/>
      <c r="O1387" s="361"/>
      <c r="P1387" s="361"/>
    </row>
    <row r="1388" spans="1:16" ht="13.5">
      <c r="A1388" s="361"/>
      <c r="B1388" s="361"/>
      <c r="C1388" s="361"/>
      <c r="D1388" s="361"/>
      <c r="E1388" s="361"/>
      <c r="F1388" s="361"/>
      <c r="G1388" s="361"/>
      <c r="H1388" s="361"/>
      <c r="I1388" s="361"/>
      <c r="J1388" s="361"/>
      <c r="K1388" s="361"/>
      <c r="L1388" s="361"/>
      <c r="M1388" s="361"/>
      <c r="N1388" s="361"/>
      <c r="O1388" s="361"/>
      <c r="P1388" s="361"/>
    </row>
    <row r="1389" spans="1:16" ht="13.5">
      <c r="A1389" s="361"/>
      <c r="B1389" s="361"/>
      <c r="C1389" s="361"/>
      <c r="D1389" s="361"/>
      <c r="E1389" s="361"/>
      <c r="F1389" s="361"/>
      <c r="G1389" s="361"/>
      <c r="H1389" s="361"/>
      <c r="I1389" s="361"/>
      <c r="J1389" s="361"/>
      <c r="K1389" s="361"/>
      <c r="L1389" s="361"/>
      <c r="M1389" s="361"/>
      <c r="N1389" s="361"/>
      <c r="O1389" s="361"/>
      <c r="P1389" s="361"/>
    </row>
    <row r="1390" spans="1:16" ht="13.5">
      <c r="A1390" s="361"/>
      <c r="B1390" s="361"/>
      <c r="C1390" s="361"/>
      <c r="D1390" s="361"/>
      <c r="E1390" s="361"/>
      <c r="F1390" s="361"/>
      <c r="G1390" s="361"/>
      <c r="H1390" s="361"/>
      <c r="I1390" s="361"/>
      <c r="J1390" s="361"/>
      <c r="K1390" s="361"/>
      <c r="L1390" s="361"/>
      <c r="M1390" s="361"/>
      <c r="N1390" s="361"/>
      <c r="O1390" s="361"/>
      <c r="P1390" s="361"/>
    </row>
    <row r="1391" spans="1:16" ht="13.5">
      <c r="A1391" s="361"/>
      <c r="B1391" s="361"/>
      <c r="C1391" s="361"/>
      <c r="D1391" s="361"/>
      <c r="E1391" s="361"/>
      <c r="F1391" s="361"/>
      <c r="G1391" s="361"/>
      <c r="H1391" s="361"/>
      <c r="I1391" s="361"/>
      <c r="J1391" s="361"/>
      <c r="K1391" s="361"/>
      <c r="L1391" s="361"/>
      <c r="M1391" s="361"/>
      <c r="N1391" s="361"/>
      <c r="O1391" s="361"/>
      <c r="P1391" s="361"/>
    </row>
    <row r="1392" spans="1:16" ht="13.5">
      <c r="A1392" s="361"/>
      <c r="B1392" s="361"/>
      <c r="C1392" s="361"/>
      <c r="D1392" s="361"/>
      <c r="E1392" s="361"/>
      <c r="F1392" s="361"/>
      <c r="G1392" s="361"/>
      <c r="H1392" s="361"/>
      <c r="I1392" s="361"/>
      <c r="J1392" s="361"/>
      <c r="K1392" s="361"/>
      <c r="L1392" s="361"/>
      <c r="M1392" s="361"/>
      <c r="N1392" s="361"/>
      <c r="O1392" s="361"/>
      <c r="P1392" s="361"/>
    </row>
    <row r="1393" spans="1:16" ht="13.5">
      <c r="A1393" s="361"/>
      <c r="B1393" s="361"/>
      <c r="C1393" s="361"/>
      <c r="D1393" s="361"/>
      <c r="E1393" s="361"/>
      <c r="F1393" s="361"/>
      <c r="G1393" s="361"/>
      <c r="H1393" s="361"/>
      <c r="I1393" s="361"/>
      <c r="J1393" s="361"/>
      <c r="K1393" s="361"/>
      <c r="L1393" s="361"/>
      <c r="M1393" s="361"/>
      <c r="N1393" s="361"/>
      <c r="O1393" s="361"/>
      <c r="P1393" s="361"/>
    </row>
    <row r="1394" spans="1:16" ht="13.5">
      <c r="A1394" s="361"/>
      <c r="B1394" s="361"/>
      <c r="C1394" s="361"/>
      <c r="D1394" s="361"/>
      <c r="E1394" s="361"/>
      <c r="F1394" s="361"/>
      <c r="G1394" s="361"/>
      <c r="H1394" s="361"/>
      <c r="I1394" s="361"/>
      <c r="J1394" s="361"/>
      <c r="K1394" s="361"/>
      <c r="L1394" s="361"/>
      <c r="M1394" s="361"/>
      <c r="N1394" s="361"/>
      <c r="O1394" s="361"/>
      <c r="P1394" s="361"/>
    </row>
    <row r="1395" spans="1:16" ht="13.5">
      <c r="A1395" s="361"/>
      <c r="B1395" s="361"/>
      <c r="C1395" s="361"/>
      <c r="D1395" s="361"/>
      <c r="E1395" s="361"/>
      <c r="F1395" s="361"/>
      <c r="G1395" s="361"/>
      <c r="H1395" s="361"/>
      <c r="I1395" s="361"/>
      <c r="J1395" s="361"/>
      <c r="K1395" s="361"/>
      <c r="L1395" s="361"/>
      <c r="M1395" s="361"/>
      <c r="N1395" s="361"/>
      <c r="O1395" s="361"/>
      <c r="P1395" s="361"/>
    </row>
    <row r="1396" spans="1:16" ht="13.5">
      <c r="A1396" s="361"/>
      <c r="B1396" s="361"/>
      <c r="C1396" s="361"/>
      <c r="D1396" s="361"/>
      <c r="E1396" s="361"/>
      <c r="F1396" s="361"/>
      <c r="G1396" s="361"/>
      <c r="H1396" s="361"/>
      <c r="I1396" s="361"/>
      <c r="J1396" s="361"/>
      <c r="K1396" s="361"/>
      <c r="L1396" s="361"/>
      <c r="M1396" s="361"/>
      <c r="N1396" s="361"/>
      <c r="O1396" s="361"/>
      <c r="P1396" s="361"/>
    </row>
    <row r="1397" spans="1:16" ht="13.5">
      <c r="A1397" s="361"/>
      <c r="B1397" s="361"/>
      <c r="C1397" s="361"/>
      <c r="D1397" s="361"/>
      <c r="E1397" s="361"/>
      <c r="F1397" s="361"/>
      <c r="G1397" s="361"/>
      <c r="H1397" s="361"/>
      <c r="I1397" s="361"/>
      <c r="J1397" s="361"/>
      <c r="K1397" s="361"/>
      <c r="L1397" s="361"/>
      <c r="M1397" s="361"/>
      <c r="N1397" s="361"/>
      <c r="O1397" s="361"/>
      <c r="P1397" s="361"/>
    </row>
    <row r="1398" spans="1:16" ht="13.5">
      <c r="A1398" s="361"/>
      <c r="B1398" s="361"/>
      <c r="C1398" s="361"/>
      <c r="D1398" s="361"/>
      <c r="E1398" s="361"/>
      <c r="F1398" s="361"/>
      <c r="G1398" s="361"/>
      <c r="H1398" s="361"/>
      <c r="I1398" s="361"/>
      <c r="J1398" s="361"/>
      <c r="K1398" s="361"/>
      <c r="L1398" s="361"/>
      <c r="M1398" s="361"/>
      <c r="N1398" s="361"/>
      <c r="O1398" s="361"/>
      <c r="P1398" s="361"/>
    </row>
    <row r="1399" spans="1:16" ht="13.5">
      <c r="A1399" s="361"/>
      <c r="B1399" s="361"/>
      <c r="C1399" s="361"/>
      <c r="D1399" s="361"/>
      <c r="E1399" s="361"/>
      <c r="F1399" s="361"/>
      <c r="G1399" s="361"/>
      <c r="H1399" s="361"/>
      <c r="I1399" s="361"/>
      <c r="J1399" s="361"/>
      <c r="K1399" s="361"/>
      <c r="L1399" s="361"/>
      <c r="M1399" s="361"/>
      <c r="N1399" s="361"/>
      <c r="O1399" s="361"/>
      <c r="P1399" s="361"/>
    </row>
    <row r="1400" spans="1:16" ht="13.5">
      <c r="A1400" s="361"/>
      <c r="B1400" s="361"/>
      <c r="C1400" s="361"/>
      <c r="D1400" s="361"/>
      <c r="E1400" s="361"/>
      <c r="F1400" s="361"/>
      <c r="G1400" s="361"/>
      <c r="H1400" s="361"/>
      <c r="I1400" s="361"/>
      <c r="J1400" s="361"/>
      <c r="K1400" s="361"/>
      <c r="L1400" s="361"/>
      <c r="M1400" s="361"/>
      <c r="N1400" s="361"/>
      <c r="O1400" s="361"/>
      <c r="P1400" s="361"/>
    </row>
    <row r="1401" spans="1:16" ht="13.5">
      <c r="A1401" s="361"/>
      <c r="B1401" s="361"/>
      <c r="C1401" s="361"/>
      <c r="D1401" s="361"/>
      <c r="E1401" s="361"/>
      <c r="F1401" s="361"/>
      <c r="G1401" s="361"/>
      <c r="H1401" s="361"/>
      <c r="I1401" s="361"/>
      <c r="J1401" s="361"/>
      <c r="K1401" s="361"/>
      <c r="L1401" s="361"/>
      <c r="M1401" s="361"/>
      <c r="N1401" s="361"/>
      <c r="O1401" s="361"/>
      <c r="P1401" s="361"/>
    </row>
    <row r="1402" spans="1:16" ht="13.5">
      <c r="A1402" s="361"/>
      <c r="B1402" s="361"/>
      <c r="C1402" s="361"/>
      <c r="D1402" s="361"/>
      <c r="E1402" s="361"/>
      <c r="F1402" s="361"/>
      <c r="G1402" s="361"/>
      <c r="H1402" s="361"/>
      <c r="I1402" s="361"/>
      <c r="J1402" s="361"/>
      <c r="K1402" s="361"/>
      <c r="L1402" s="361"/>
      <c r="M1402" s="361"/>
      <c r="N1402" s="361"/>
      <c r="O1402" s="361"/>
      <c r="P1402" s="361"/>
    </row>
    <row r="1403" spans="1:16" ht="13.5">
      <c r="A1403" s="361"/>
      <c r="B1403" s="361"/>
      <c r="C1403" s="361"/>
      <c r="D1403" s="361"/>
      <c r="E1403" s="361"/>
      <c r="F1403" s="361"/>
      <c r="G1403" s="361"/>
      <c r="H1403" s="361"/>
      <c r="I1403" s="361"/>
      <c r="J1403" s="361"/>
      <c r="K1403" s="361"/>
      <c r="L1403" s="361"/>
      <c r="M1403" s="361"/>
      <c r="N1403" s="361"/>
      <c r="O1403" s="361"/>
      <c r="P1403" s="361"/>
    </row>
    <row r="1404" spans="1:16" ht="13.5">
      <c r="A1404" s="361"/>
      <c r="B1404" s="361"/>
      <c r="C1404" s="361"/>
      <c r="D1404" s="361"/>
      <c r="E1404" s="361"/>
      <c r="F1404" s="361"/>
      <c r="G1404" s="361"/>
      <c r="H1404" s="361"/>
      <c r="I1404" s="361"/>
      <c r="J1404" s="361"/>
      <c r="K1404" s="361"/>
      <c r="L1404" s="361"/>
      <c r="M1404" s="361"/>
      <c r="N1404" s="361"/>
      <c r="O1404" s="361"/>
      <c r="P1404" s="361"/>
    </row>
    <row r="1405" spans="1:16" ht="13.5">
      <c r="A1405" s="361"/>
      <c r="B1405" s="361"/>
      <c r="C1405" s="361"/>
      <c r="D1405" s="361"/>
      <c r="E1405" s="361"/>
      <c r="F1405" s="361"/>
      <c r="G1405" s="361"/>
      <c r="H1405" s="361"/>
      <c r="I1405" s="361"/>
      <c r="J1405" s="361"/>
      <c r="K1405" s="361"/>
      <c r="L1405" s="361"/>
      <c r="M1405" s="361"/>
      <c r="N1405" s="361"/>
      <c r="O1405" s="361"/>
      <c r="P1405" s="361"/>
    </row>
    <row r="1406" spans="1:16" ht="13.5">
      <c r="A1406" s="361"/>
      <c r="B1406" s="361"/>
      <c r="C1406" s="361"/>
      <c r="D1406" s="361"/>
      <c r="E1406" s="361"/>
      <c r="F1406" s="361"/>
      <c r="G1406" s="361"/>
      <c r="H1406" s="361"/>
      <c r="I1406" s="361"/>
      <c r="J1406" s="361"/>
      <c r="K1406" s="361"/>
      <c r="L1406" s="361"/>
      <c r="M1406" s="361"/>
      <c r="N1406" s="361"/>
      <c r="O1406" s="361"/>
      <c r="P1406" s="361"/>
    </row>
    <row r="1407" spans="1:16" ht="13.5">
      <c r="A1407" s="361"/>
      <c r="B1407" s="361"/>
      <c r="C1407" s="361"/>
      <c r="D1407" s="361"/>
      <c r="E1407" s="361"/>
      <c r="F1407" s="361"/>
      <c r="G1407" s="361"/>
      <c r="H1407" s="361"/>
      <c r="I1407" s="361"/>
      <c r="J1407" s="361"/>
      <c r="K1407" s="361"/>
      <c r="L1407" s="361"/>
      <c r="M1407" s="361"/>
      <c r="N1407" s="361"/>
      <c r="O1407" s="361"/>
      <c r="P1407" s="361"/>
    </row>
    <row r="1408" spans="1:16" ht="13.5">
      <c r="A1408" s="361"/>
      <c r="B1408" s="361"/>
      <c r="C1408" s="361"/>
      <c r="D1408" s="361"/>
      <c r="E1408" s="361"/>
      <c r="F1408" s="361"/>
      <c r="G1408" s="361"/>
      <c r="H1408" s="361"/>
      <c r="I1408" s="361"/>
      <c r="J1408" s="361"/>
      <c r="K1408" s="361"/>
      <c r="L1408" s="361"/>
      <c r="M1408" s="361"/>
      <c r="N1408" s="361"/>
      <c r="O1408" s="361"/>
      <c r="P1408" s="361"/>
    </row>
    <row r="1409" spans="1:16" ht="13.5">
      <c r="A1409" s="361"/>
      <c r="B1409" s="361"/>
      <c r="C1409" s="361"/>
      <c r="D1409" s="361"/>
      <c r="E1409" s="361"/>
      <c r="F1409" s="361"/>
      <c r="G1409" s="361"/>
      <c r="H1409" s="361"/>
      <c r="I1409" s="361"/>
      <c r="J1409" s="361"/>
      <c r="K1409" s="361"/>
      <c r="L1409" s="361"/>
      <c r="M1409" s="361"/>
      <c r="N1409" s="361"/>
      <c r="O1409" s="361"/>
      <c r="P1409" s="361"/>
    </row>
    <row r="1410" spans="1:16" ht="13.5">
      <c r="A1410" s="361"/>
      <c r="B1410" s="361"/>
      <c r="C1410" s="361"/>
      <c r="D1410" s="361"/>
      <c r="E1410" s="361"/>
      <c r="F1410" s="361"/>
      <c r="G1410" s="361"/>
      <c r="H1410" s="361"/>
      <c r="I1410" s="361"/>
      <c r="J1410" s="361"/>
      <c r="K1410" s="361"/>
      <c r="L1410" s="361"/>
      <c r="M1410" s="361"/>
      <c r="N1410" s="361"/>
      <c r="O1410" s="361"/>
      <c r="P1410" s="361"/>
    </row>
    <row r="1411" spans="1:16" ht="13.5">
      <c r="A1411" s="361"/>
      <c r="B1411" s="361"/>
      <c r="C1411" s="361"/>
      <c r="D1411" s="361"/>
      <c r="E1411" s="361"/>
      <c r="F1411" s="361"/>
      <c r="G1411" s="361"/>
      <c r="H1411" s="361"/>
      <c r="I1411" s="361"/>
      <c r="J1411" s="361"/>
      <c r="K1411" s="361"/>
      <c r="L1411" s="361"/>
      <c r="M1411" s="361"/>
      <c r="N1411" s="361"/>
      <c r="O1411" s="361"/>
      <c r="P1411" s="361"/>
    </row>
    <row r="1412" spans="1:16" ht="13.5">
      <c r="A1412" s="361"/>
      <c r="B1412" s="361"/>
      <c r="C1412" s="361"/>
      <c r="D1412" s="361"/>
      <c r="E1412" s="361"/>
      <c r="F1412" s="361"/>
      <c r="G1412" s="361"/>
      <c r="H1412" s="361"/>
      <c r="I1412" s="361"/>
      <c r="J1412" s="361"/>
      <c r="K1412" s="361"/>
      <c r="L1412" s="361"/>
      <c r="M1412" s="361"/>
      <c r="N1412" s="361"/>
      <c r="O1412" s="361"/>
      <c r="P1412" s="361"/>
    </row>
    <row r="1413" spans="1:16" ht="13.5">
      <c r="A1413" s="361"/>
      <c r="B1413" s="361"/>
      <c r="C1413" s="361"/>
      <c r="D1413" s="361"/>
      <c r="E1413" s="361"/>
      <c r="F1413" s="361"/>
      <c r="G1413" s="361"/>
      <c r="H1413" s="361"/>
      <c r="I1413" s="361"/>
      <c r="J1413" s="361"/>
      <c r="K1413" s="361"/>
      <c r="L1413" s="361"/>
      <c r="M1413" s="361"/>
      <c r="N1413" s="361"/>
      <c r="O1413" s="361"/>
      <c r="P1413" s="361"/>
    </row>
    <row r="1414" spans="1:16" ht="13.5">
      <c r="A1414" s="361"/>
      <c r="B1414" s="361"/>
      <c r="C1414" s="361"/>
      <c r="D1414" s="361"/>
      <c r="E1414" s="361"/>
      <c r="F1414" s="361"/>
      <c r="G1414" s="361"/>
      <c r="H1414" s="361"/>
      <c r="I1414" s="361"/>
      <c r="J1414" s="361"/>
      <c r="K1414" s="361"/>
      <c r="L1414" s="361"/>
      <c r="M1414" s="361"/>
      <c r="N1414" s="361"/>
      <c r="O1414" s="361"/>
      <c r="P1414" s="361"/>
    </row>
    <row r="1415" spans="1:16" ht="13.5">
      <c r="A1415" s="361"/>
      <c r="B1415" s="361"/>
      <c r="C1415" s="361"/>
      <c r="D1415" s="361"/>
      <c r="E1415" s="361"/>
      <c r="F1415" s="361"/>
      <c r="G1415" s="361"/>
      <c r="H1415" s="361"/>
      <c r="I1415" s="361"/>
      <c r="J1415" s="361"/>
      <c r="K1415" s="361"/>
      <c r="L1415" s="361"/>
      <c r="M1415" s="361"/>
      <c r="N1415" s="361"/>
      <c r="O1415" s="361"/>
      <c r="P1415" s="361"/>
    </row>
    <row r="1416" spans="1:16" ht="13.5">
      <c r="A1416" s="361"/>
      <c r="B1416" s="361"/>
      <c r="C1416" s="361"/>
      <c r="D1416" s="361"/>
      <c r="E1416" s="361"/>
      <c r="F1416" s="361"/>
      <c r="G1416" s="361"/>
      <c r="H1416" s="361"/>
      <c r="I1416" s="361"/>
      <c r="J1416" s="361"/>
      <c r="K1416" s="361"/>
      <c r="L1416" s="361"/>
      <c r="M1416" s="361"/>
      <c r="N1416" s="361"/>
      <c r="O1416" s="361"/>
      <c r="P1416" s="361"/>
    </row>
    <row r="1417" spans="1:16" ht="13.5">
      <c r="A1417" s="361"/>
      <c r="B1417" s="361"/>
      <c r="C1417" s="361"/>
      <c r="D1417" s="361"/>
      <c r="E1417" s="361"/>
      <c r="F1417" s="361"/>
      <c r="G1417" s="361"/>
      <c r="H1417" s="361"/>
      <c r="I1417" s="361"/>
      <c r="J1417" s="361"/>
      <c r="K1417" s="361"/>
      <c r="L1417" s="361"/>
      <c r="M1417" s="361"/>
      <c r="N1417" s="361"/>
      <c r="O1417" s="361"/>
      <c r="P1417" s="361"/>
    </row>
    <row r="1418" spans="1:16" ht="13.5">
      <c r="A1418" s="361"/>
      <c r="B1418" s="361"/>
      <c r="C1418" s="361"/>
      <c r="D1418" s="361"/>
      <c r="E1418" s="361"/>
      <c r="F1418" s="361"/>
      <c r="G1418" s="361"/>
      <c r="H1418" s="361"/>
      <c r="I1418" s="361"/>
      <c r="J1418" s="361"/>
      <c r="K1418" s="361"/>
      <c r="L1418" s="361"/>
      <c r="M1418" s="361"/>
      <c r="N1418" s="361"/>
      <c r="O1418" s="361"/>
      <c r="P1418" s="361"/>
    </row>
    <row r="1419" spans="1:16" ht="13.5">
      <c r="A1419" s="361"/>
      <c r="B1419" s="361"/>
      <c r="C1419" s="361"/>
      <c r="D1419" s="361"/>
      <c r="E1419" s="361"/>
      <c r="F1419" s="361"/>
      <c r="G1419" s="361"/>
      <c r="H1419" s="361"/>
      <c r="I1419" s="361"/>
      <c r="J1419" s="361"/>
      <c r="K1419" s="361"/>
      <c r="L1419" s="361"/>
      <c r="M1419" s="361"/>
      <c r="N1419" s="361"/>
      <c r="O1419" s="361"/>
      <c r="P1419" s="361"/>
    </row>
    <row r="1420" spans="1:16" ht="13.5">
      <c r="A1420" s="361"/>
      <c r="B1420" s="361"/>
      <c r="C1420" s="361"/>
      <c r="D1420" s="361"/>
      <c r="E1420" s="361"/>
      <c r="F1420" s="361"/>
      <c r="G1420" s="361"/>
      <c r="H1420" s="361"/>
      <c r="I1420" s="361"/>
      <c r="J1420" s="361"/>
      <c r="K1420" s="361"/>
      <c r="L1420" s="361"/>
      <c r="M1420" s="361"/>
      <c r="N1420" s="361"/>
      <c r="O1420" s="361"/>
      <c r="P1420" s="361"/>
    </row>
    <row r="1421" spans="1:16" ht="13.5">
      <c r="A1421" s="361"/>
      <c r="B1421" s="361"/>
      <c r="C1421" s="361"/>
      <c r="D1421" s="361"/>
      <c r="E1421" s="361"/>
      <c r="F1421" s="361"/>
      <c r="G1421" s="361"/>
      <c r="H1421" s="361"/>
      <c r="I1421" s="361"/>
      <c r="J1421" s="361"/>
      <c r="K1421" s="361"/>
      <c r="L1421" s="361"/>
      <c r="M1421" s="361"/>
      <c r="N1421" s="361"/>
      <c r="O1421" s="361"/>
      <c r="P1421" s="361"/>
    </row>
    <row r="1422" spans="1:16" ht="13.5">
      <c r="A1422" s="361"/>
      <c r="B1422" s="361"/>
      <c r="C1422" s="361"/>
      <c r="D1422" s="361"/>
      <c r="E1422" s="361"/>
      <c r="F1422" s="361"/>
      <c r="G1422" s="361"/>
      <c r="H1422" s="361"/>
      <c r="I1422" s="361"/>
      <c r="J1422" s="361"/>
      <c r="K1422" s="361"/>
      <c r="L1422" s="361"/>
      <c r="M1422" s="361"/>
      <c r="N1422" s="361"/>
      <c r="O1422" s="361"/>
      <c r="P1422" s="361"/>
    </row>
    <row r="1423" spans="1:16" ht="13.5">
      <c r="A1423" s="361"/>
      <c r="B1423" s="361"/>
      <c r="C1423" s="361"/>
      <c r="D1423" s="361"/>
      <c r="E1423" s="361"/>
      <c r="F1423" s="361"/>
      <c r="G1423" s="361"/>
      <c r="H1423" s="361"/>
      <c r="I1423" s="361"/>
      <c r="J1423" s="361"/>
      <c r="K1423" s="361"/>
      <c r="L1423" s="361"/>
      <c r="M1423" s="361"/>
      <c r="N1423" s="361"/>
      <c r="O1423" s="361"/>
      <c r="P1423" s="361"/>
    </row>
    <row r="1424" spans="1:16" ht="13.5">
      <c r="A1424" s="361"/>
      <c r="B1424" s="361"/>
      <c r="C1424" s="361"/>
      <c r="D1424" s="361"/>
      <c r="E1424" s="361"/>
      <c r="F1424" s="361"/>
      <c r="G1424" s="361"/>
      <c r="H1424" s="361"/>
      <c r="I1424" s="361"/>
      <c r="J1424" s="361"/>
      <c r="K1424" s="361"/>
      <c r="L1424" s="361"/>
      <c r="M1424" s="361"/>
      <c r="N1424" s="361"/>
      <c r="O1424" s="361"/>
      <c r="P1424" s="361"/>
    </row>
    <row r="1425" spans="1:16" ht="13.5">
      <c r="A1425" s="361"/>
      <c r="B1425" s="361"/>
      <c r="C1425" s="361"/>
      <c r="D1425" s="361"/>
      <c r="E1425" s="361"/>
      <c r="F1425" s="361"/>
      <c r="G1425" s="361"/>
      <c r="H1425" s="361"/>
      <c r="I1425" s="361"/>
      <c r="J1425" s="361"/>
      <c r="K1425" s="361"/>
      <c r="L1425" s="361"/>
      <c r="M1425" s="361"/>
      <c r="N1425" s="361"/>
      <c r="O1425" s="361"/>
      <c r="P1425" s="361"/>
    </row>
    <row r="1426" spans="1:16" ht="13.5">
      <c r="A1426" s="361"/>
      <c r="B1426" s="361"/>
      <c r="C1426" s="361"/>
      <c r="D1426" s="361"/>
      <c r="E1426" s="361"/>
      <c r="F1426" s="361"/>
      <c r="G1426" s="361"/>
      <c r="H1426" s="361"/>
      <c r="I1426" s="361"/>
      <c r="J1426" s="361"/>
      <c r="K1426" s="361"/>
      <c r="L1426" s="361"/>
      <c r="M1426" s="361"/>
      <c r="N1426" s="361"/>
      <c r="O1426" s="361"/>
      <c r="P1426" s="361"/>
    </row>
    <row r="1427" spans="1:16" ht="13.5">
      <c r="A1427" s="361"/>
      <c r="B1427" s="361"/>
      <c r="C1427" s="361"/>
      <c r="D1427" s="361"/>
      <c r="E1427" s="361"/>
      <c r="F1427" s="361"/>
      <c r="G1427" s="361"/>
      <c r="H1427" s="361"/>
      <c r="I1427" s="361"/>
      <c r="J1427" s="361"/>
      <c r="K1427" s="361"/>
      <c r="L1427" s="361"/>
      <c r="M1427" s="361"/>
      <c r="N1427" s="361"/>
      <c r="O1427" s="361"/>
      <c r="P1427" s="361"/>
    </row>
    <row r="1428" spans="1:16" ht="13.5">
      <c r="A1428" s="361"/>
      <c r="B1428" s="361"/>
      <c r="C1428" s="361"/>
      <c r="D1428" s="361"/>
      <c r="E1428" s="361"/>
      <c r="F1428" s="361"/>
      <c r="G1428" s="361"/>
      <c r="H1428" s="361"/>
      <c r="I1428" s="361"/>
      <c r="J1428" s="361"/>
      <c r="K1428" s="361"/>
      <c r="L1428" s="361"/>
      <c r="M1428" s="361"/>
      <c r="N1428" s="361"/>
      <c r="O1428" s="361"/>
      <c r="P1428" s="361"/>
    </row>
    <row r="1429" spans="1:16" ht="13.5">
      <c r="A1429" s="361"/>
      <c r="B1429" s="361"/>
      <c r="C1429" s="361"/>
      <c r="D1429" s="361"/>
      <c r="E1429" s="361"/>
      <c r="F1429" s="361"/>
      <c r="G1429" s="361"/>
      <c r="H1429" s="361"/>
      <c r="I1429" s="361"/>
      <c r="J1429" s="361"/>
      <c r="K1429" s="361"/>
      <c r="L1429" s="361"/>
      <c r="M1429" s="361"/>
      <c r="N1429" s="361"/>
      <c r="O1429" s="361"/>
      <c r="P1429" s="361"/>
    </row>
    <row r="1430" spans="1:16" ht="13.5">
      <c r="A1430" s="361"/>
      <c r="B1430" s="361"/>
      <c r="C1430" s="361"/>
      <c r="D1430" s="361"/>
      <c r="E1430" s="361"/>
      <c r="F1430" s="361"/>
      <c r="G1430" s="361"/>
      <c r="H1430" s="361"/>
      <c r="I1430" s="361"/>
      <c r="J1430" s="361"/>
      <c r="K1430" s="361"/>
      <c r="L1430" s="361"/>
      <c r="M1430" s="361"/>
      <c r="N1430" s="361"/>
      <c r="O1430" s="361"/>
      <c r="P1430" s="361"/>
    </row>
    <row r="1431" spans="1:16" ht="13.5">
      <c r="A1431" s="361"/>
      <c r="B1431" s="361"/>
      <c r="C1431" s="361"/>
      <c r="D1431" s="361"/>
      <c r="E1431" s="361"/>
      <c r="F1431" s="361"/>
      <c r="G1431" s="361"/>
      <c r="H1431" s="361"/>
      <c r="I1431" s="361"/>
      <c r="J1431" s="361"/>
      <c r="K1431" s="361"/>
      <c r="L1431" s="361"/>
      <c r="M1431" s="361"/>
      <c r="N1431" s="361"/>
      <c r="O1431" s="361"/>
      <c r="P1431" s="361"/>
    </row>
    <row r="1432" spans="1:16" ht="13.5">
      <c r="A1432" s="361"/>
      <c r="B1432" s="361"/>
      <c r="C1432" s="361"/>
      <c r="D1432" s="361"/>
      <c r="E1432" s="361"/>
      <c r="F1432" s="361"/>
      <c r="G1432" s="361"/>
      <c r="H1432" s="361"/>
      <c r="I1432" s="361"/>
      <c r="J1432" s="361"/>
      <c r="K1432" s="361"/>
      <c r="L1432" s="361"/>
      <c r="M1432" s="361"/>
      <c r="N1432" s="361"/>
      <c r="O1432" s="361"/>
      <c r="P1432" s="361"/>
    </row>
    <row r="1433" spans="1:16" ht="13.5">
      <c r="A1433" s="361"/>
      <c r="B1433" s="361"/>
      <c r="C1433" s="361"/>
      <c r="D1433" s="361"/>
      <c r="E1433" s="361"/>
      <c r="F1433" s="361"/>
      <c r="G1433" s="361"/>
      <c r="H1433" s="361"/>
      <c r="I1433" s="361"/>
      <c r="J1433" s="361"/>
      <c r="K1433" s="361"/>
      <c r="L1433" s="361"/>
      <c r="M1433" s="361"/>
      <c r="N1433" s="361"/>
      <c r="O1433" s="361"/>
      <c r="P1433" s="361"/>
    </row>
    <row r="1434" spans="1:16" ht="13.5">
      <c r="A1434" s="361"/>
      <c r="B1434" s="361"/>
      <c r="C1434" s="361"/>
      <c r="D1434" s="361"/>
      <c r="E1434" s="361"/>
      <c r="F1434" s="361"/>
      <c r="G1434" s="361"/>
      <c r="H1434" s="361"/>
      <c r="I1434" s="361"/>
      <c r="J1434" s="361"/>
      <c r="K1434" s="361"/>
      <c r="L1434" s="361"/>
      <c r="M1434" s="361"/>
      <c r="N1434" s="361"/>
      <c r="O1434" s="361"/>
      <c r="P1434" s="361"/>
    </row>
    <row r="1435" spans="1:16" ht="13.5">
      <c r="A1435" s="361"/>
      <c r="B1435" s="361"/>
      <c r="C1435" s="361"/>
      <c r="D1435" s="361"/>
      <c r="E1435" s="361"/>
      <c r="F1435" s="361"/>
      <c r="G1435" s="361"/>
      <c r="H1435" s="361"/>
      <c r="I1435" s="361"/>
      <c r="J1435" s="361"/>
      <c r="K1435" s="361"/>
      <c r="L1435" s="361"/>
      <c r="M1435" s="361"/>
      <c r="N1435" s="361"/>
      <c r="O1435" s="361"/>
      <c r="P1435" s="361"/>
    </row>
    <row r="1436" spans="1:16" ht="13.5">
      <c r="A1436" s="361"/>
      <c r="B1436" s="361"/>
      <c r="C1436" s="361"/>
      <c r="D1436" s="361"/>
      <c r="E1436" s="361"/>
      <c r="F1436" s="361"/>
      <c r="G1436" s="361"/>
      <c r="H1436" s="361"/>
      <c r="I1436" s="361"/>
      <c r="J1436" s="361"/>
      <c r="K1436" s="361"/>
      <c r="L1436" s="361"/>
      <c r="M1436" s="361"/>
      <c r="N1436" s="361"/>
      <c r="O1436" s="361"/>
      <c r="P1436" s="361"/>
    </row>
    <row r="1437" spans="1:16" ht="13.5">
      <c r="A1437" s="361"/>
      <c r="B1437" s="361"/>
      <c r="C1437" s="361"/>
      <c r="D1437" s="361"/>
      <c r="E1437" s="361"/>
      <c r="F1437" s="361"/>
      <c r="G1437" s="361"/>
      <c r="H1437" s="361"/>
      <c r="I1437" s="361"/>
      <c r="J1437" s="361"/>
      <c r="K1437" s="361"/>
      <c r="L1437" s="361"/>
      <c r="M1437" s="361"/>
      <c r="N1437" s="361"/>
      <c r="O1437" s="361"/>
      <c r="P1437" s="361"/>
    </row>
    <row r="1438" spans="1:16" ht="13.5">
      <c r="A1438" s="361"/>
      <c r="B1438" s="361"/>
      <c r="C1438" s="361"/>
      <c r="D1438" s="361"/>
      <c r="E1438" s="361"/>
      <c r="F1438" s="361"/>
      <c r="G1438" s="361"/>
      <c r="H1438" s="361"/>
      <c r="I1438" s="361"/>
      <c r="J1438" s="361"/>
      <c r="K1438" s="361"/>
      <c r="L1438" s="361"/>
      <c r="M1438" s="361"/>
      <c r="N1438" s="361"/>
      <c r="O1438" s="361"/>
      <c r="P1438" s="361"/>
    </row>
    <row r="1439" spans="1:16" ht="13.5">
      <c r="A1439" s="361"/>
      <c r="B1439" s="361"/>
      <c r="C1439" s="361"/>
      <c r="D1439" s="361"/>
      <c r="E1439" s="361"/>
      <c r="F1439" s="361"/>
      <c r="G1439" s="361"/>
      <c r="H1439" s="361"/>
      <c r="I1439" s="361"/>
      <c r="J1439" s="361"/>
      <c r="K1439" s="361"/>
      <c r="L1439" s="361"/>
      <c r="M1439" s="361"/>
      <c r="N1439" s="361"/>
      <c r="O1439" s="361"/>
      <c r="P1439" s="361"/>
    </row>
    <row r="1440" spans="1:16" ht="13.5">
      <c r="A1440" s="361"/>
      <c r="B1440" s="361"/>
      <c r="C1440" s="361"/>
      <c r="D1440" s="361"/>
      <c r="E1440" s="361"/>
      <c r="F1440" s="361"/>
      <c r="G1440" s="361"/>
      <c r="H1440" s="361"/>
      <c r="I1440" s="361"/>
      <c r="J1440" s="361"/>
      <c r="K1440" s="361"/>
      <c r="L1440" s="361"/>
      <c r="M1440" s="361"/>
      <c r="N1440" s="361"/>
      <c r="O1440" s="361"/>
      <c r="P1440" s="361"/>
    </row>
    <row r="1441" spans="1:16" ht="13.5">
      <c r="A1441" s="361"/>
      <c r="B1441" s="361"/>
      <c r="C1441" s="361"/>
      <c r="D1441" s="361"/>
      <c r="E1441" s="361"/>
      <c r="F1441" s="361"/>
      <c r="G1441" s="361"/>
      <c r="H1441" s="361"/>
      <c r="I1441" s="361"/>
      <c r="J1441" s="361"/>
      <c r="K1441" s="361"/>
      <c r="L1441" s="361"/>
      <c r="M1441" s="361"/>
      <c r="N1441" s="361"/>
      <c r="O1441" s="361"/>
      <c r="P1441" s="361"/>
    </row>
    <row r="1442" spans="1:16" ht="13.5">
      <c r="A1442" s="361"/>
      <c r="B1442" s="361"/>
      <c r="C1442" s="361"/>
      <c r="D1442" s="361"/>
      <c r="E1442" s="361"/>
      <c r="F1442" s="361"/>
      <c r="G1442" s="361"/>
      <c r="H1442" s="361"/>
      <c r="I1442" s="361"/>
      <c r="J1442" s="361"/>
      <c r="K1442" s="361"/>
      <c r="L1442" s="361"/>
      <c r="M1442" s="361"/>
      <c r="N1442" s="361"/>
      <c r="O1442" s="361"/>
      <c r="P1442" s="361"/>
    </row>
    <row r="1443" spans="1:16" ht="13.5">
      <c r="A1443" s="361"/>
      <c r="B1443" s="361"/>
      <c r="C1443" s="361"/>
      <c r="D1443" s="361"/>
      <c r="E1443" s="361"/>
      <c r="F1443" s="361"/>
      <c r="G1443" s="361"/>
      <c r="H1443" s="361"/>
      <c r="I1443" s="361"/>
      <c r="J1443" s="361"/>
      <c r="K1443" s="361"/>
      <c r="L1443" s="361"/>
      <c r="M1443" s="361"/>
      <c r="N1443" s="361"/>
      <c r="O1443" s="361"/>
      <c r="P1443" s="361"/>
    </row>
    <row r="1444" spans="1:16" ht="13.5">
      <c r="A1444" s="361"/>
      <c r="B1444" s="361"/>
      <c r="C1444" s="361"/>
      <c r="D1444" s="361"/>
      <c r="E1444" s="361"/>
      <c r="F1444" s="361"/>
      <c r="G1444" s="361"/>
      <c r="H1444" s="361"/>
      <c r="I1444" s="361"/>
      <c r="J1444" s="361"/>
      <c r="K1444" s="361"/>
      <c r="L1444" s="361"/>
      <c r="M1444" s="361"/>
      <c r="N1444" s="361"/>
      <c r="O1444" s="361"/>
      <c r="P1444" s="361"/>
    </row>
    <row r="1445" spans="1:16" ht="13.5">
      <c r="A1445" s="361"/>
      <c r="B1445" s="361"/>
      <c r="C1445" s="361"/>
      <c r="D1445" s="361"/>
      <c r="E1445" s="361"/>
      <c r="F1445" s="361"/>
      <c r="G1445" s="361"/>
      <c r="H1445" s="361"/>
      <c r="I1445" s="361"/>
      <c r="J1445" s="361"/>
      <c r="K1445" s="361"/>
      <c r="L1445" s="361"/>
      <c r="M1445" s="361"/>
      <c r="N1445" s="361"/>
      <c r="O1445" s="361"/>
      <c r="P1445" s="361"/>
    </row>
    <row r="1446" spans="1:16" ht="13.5">
      <c r="A1446" s="361"/>
      <c r="B1446" s="361"/>
      <c r="C1446" s="361"/>
      <c r="D1446" s="361"/>
      <c r="E1446" s="361"/>
      <c r="F1446" s="361"/>
      <c r="G1446" s="361"/>
      <c r="H1446" s="361"/>
      <c r="I1446" s="361"/>
      <c r="J1446" s="361"/>
      <c r="K1446" s="361"/>
      <c r="L1446" s="361"/>
      <c r="M1446" s="361"/>
      <c r="N1446" s="361"/>
      <c r="O1446" s="361"/>
      <c r="P1446" s="361"/>
    </row>
    <row r="1447" spans="1:16" ht="13.5">
      <c r="A1447" s="361"/>
      <c r="B1447" s="361"/>
      <c r="C1447" s="361"/>
      <c r="D1447" s="361"/>
      <c r="E1447" s="361"/>
      <c r="F1447" s="361"/>
      <c r="G1447" s="361"/>
      <c r="H1447" s="361"/>
      <c r="I1447" s="361"/>
      <c r="J1447" s="361"/>
      <c r="K1447" s="361"/>
      <c r="L1447" s="361"/>
      <c r="M1447" s="361"/>
      <c r="N1447" s="361"/>
      <c r="O1447" s="361"/>
      <c r="P1447" s="361"/>
    </row>
    <row r="1448" spans="1:16" ht="13.5">
      <c r="A1448" s="361"/>
      <c r="B1448" s="361"/>
      <c r="C1448" s="361"/>
      <c r="D1448" s="361"/>
      <c r="E1448" s="361"/>
      <c r="F1448" s="361"/>
      <c r="G1448" s="361"/>
      <c r="H1448" s="361"/>
      <c r="I1448" s="361"/>
      <c r="J1448" s="361"/>
      <c r="K1448" s="361"/>
      <c r="L1448" s="361"/>
      <c r="M1448" s="361"/>
      <c r="N1448" s="361"/>
      <c r="O1448" s="361"/>
      <c r="P1448" s="361"/>
    </row>
    <row r="1449" spans="1:16" ht="13.5">
      <c r="A1449" s="361"/>
      <c r="B1449" s="361"/>
      <c r="C1449" s="361"/>
      <c r="D1449" s="361"/>
      <c r="E1449" s="361"/>
      <c r="F1449" s="361"/>
      <c r="G1449" s="361"/>
      <c r="H1449" s="361"/>
      <c r="I1449" s="361"/>
      <c r="J1449" s="361"/>
      <c r="K1449" s="361"/>
      <c r="L1449" s="361"/>
      <c r="M1449" s="361"/>
      <c r="N1449" s="361"/>
      <c r="O1449" s="361"/>
      <c r="P1449" s="361"/>
    </row>
    <row r="1450" spans="1:16" ht="13.5">
      <c r="A1450" s="361"/>
      <c r="B1450" s="361"/>
      <c r="C1450" s="361"/>
      <c r="D1450" s="361"/>
      <c r="E1450" s="361"/>
      <c r="F1450" s="361"/>
      <c r="G1450" s="361"/>
      <c r="H1450" s="361"/>
      <c r="I1450" s="361"/>
      <c r="J1450" s="361"/>
      <c r="K1450" s="361"/>
      <c r="L1450" s="361"/>
      <c r="M1450" s="361"/>
      <c r="N1450" s="361"/>
      <c r="O1450" s="361"/>
      <c r="P1450" s="361"/>
    </row>
    <row r="1451" spans="1:16" ht="13.5">
      <c r="A1451" s="361"/>
      <c r="B1451" s="361"/>
      <c r="C1451" s="361"/>
      <c r="D1451" s="361"/>
      <c r="E1451" s="361"/>
      <c r="F1451" s="361"/>
      <c r="G1451" s="361"/>
      <c r="H1451" s="361"/>
      <c r="I1451" s="361"/>
      <c r="J1451" s="361"/>
      <c r="K1451" s="361"/>
      <c r="L1451" s="361"/>
      <c r="M1451" s="361"/>
      <c r="N1451" s="361"/>
      <c r="O1451" s="361"/>
      <c r="P1451" s="361"/>
    </row>
    <row r="1452" spans="1:16" ht="13.5">
      <c r="A1452" s="361"/>
      <c r="B1452" s="361"/>
      <c r="C1452" s="361"/>
      <c r="D1452" s="361"/>
      <c r="E1452" s="361"/>
      <c r="F1452" s="361"/>
      <c r="G1452" s="361"/>
      <c r="H1452" s="361"/>
      <c r="I1452" s="361"/>
      <c r="J1452" s="361"/>
      <c r="K1452" s="361"/>
      <c r="L1452" s="361"/>
      <c r="M1452" s="361"/>
      <c r="N1452" s="361"/>
      <c r="O1452" s="361"/>
      <c r="P1452" s="361"/>
    </row>
    <row r="1453" spans="1:16" ht="13.5">
      <c r="A1453" s="361"/>
      <c r="B1453" s="361"/>
      <c r="C1453" s="361"/>
      <c r="D1453" s="361"/>
      <c r="E1453" s="361"/>
      <c r="F1453" s="361"/>
      <c r="G1453" s="361"/>
      <c r="H1453" s="361"/>
      <c r="I1453" s="361"/>
      <c r="J1453" s="361"/>
      <c r="K1453" s="361"/>
      <c r="L1453" s="361"/>
      <c r="M1453" s="361"/>
      <c r="N1453" s="361"/>
      <c r="O1453" s="361"/>
      <c r="P1453" s="361"/>
    </row>
    <row r="1454" spans="1:16" ht="13.5">
      <c r="A1454" s="361"/>
      <c r="B1454" s="361"/>
      <c r="C1454" s="361"/>
      <c r="D1454" s="361"/>
      <c r="E1454" s="361"/>
      <c r="F1454" s="361"/>
      <c r="G1454" s="361"/>
      <c r="H1454" s="361"/>
      <c r="I1454" s="361"/>
      <c r="J1454" s="361"/>
      <c r="K1454" s="361"/>
      <c r="L1454" s="361"/>
      <c r="M1454" s="361"/>
      <c r="N1454" s="361"/>
      <c r="O1454" s="361"/>
      <c r="P1454" s="361"/>
    </row>
    <row r="1455" spans="1:16" ht="13.5">
      <c r="A1455" s="361"/>
      <c r="B1455" s="361"/>
      <c r="C1455" s="361"/>
      <c r="D1455" s="361"/>
      <c r="E1455" s="361"/>
      <c r="F1455" s="361"/>
      <c r="G1455" s="361"/>
      <c r="H1455" s="361"/>
      <c r="I1455" s="361"/>
      <c r="J1455" s="361"/>
      <c r="K1455" s="361"/>
      <c r="L1455" s="361"/>
      <c r="M1455" s="361"/>
      <c r="N1455" s="361"/>
      <c r="O1455" s="361"/>
      <c r="P1455" s="361"/>
    </row>
    <row r="1456" spans="1:16" ht="13.5">
      <c r="A1456" s="361"/>
      <c r="B1456" s="361"/>
      <c r="C1456" s="361"/>
      <c r="D1456" s="361"/>
      <c r="E1456" s="361"/>
      <c r="F1456" s="361"/>
      <c r="G1456" s="361"/>
      <c r="H1456" s="361"/>
      <c r="I1456" s="361"/>
      <c r="J1456" s="361"/>
      <c r="K1456" s="361"/>
      <c r="L1456" s="361"/>
      <c r="M1456" s="361"/>
      <c r="N1456" s="361"/>
      <c r="O1456" s="361"/>
      <c r="P1456" s="361"/>
    </row>
    <row r="1457" spans="1:16" ht="13.5">
      <c r="A1457" s="361"/>
      <c r="B1457" s="361"/>
      <c r="C1457" s="361"/>
      <c r="D1457" s="361"/>
      <c r="E1457" s="361"/>
      <c r="F1457" s="361"/>
      <c r="G1457" s="361"/>
      <c r="H1457" s="361"/>
      <c r="I1457" s="361"/>
      <c r="J1457" s="361"/>
      <c r="K1457" s="361"/>
      <c r="L1457" s="361"/>
      <c r="M1457" s="361"/>
      <c r="N1457" s="361"/>
      <c r="O1457" s="361"/>
      <c r="P1457" s="361"/>
    </row>
    <row r="1458" spans="1:16" ht="13.5">
      <c r="A1458" s="361"/>
      <c r="B1458" s="361"/>
      <c r="C1458" s="361"/>
      <c r="D1458" s="361"/>
      <c r="E1458" s="361"/>
      <c r="F1458" s="361"/>
      <c r="G1458" s="361"/>
      <c r="H1458" s="361"/>
      <c r="I1458" s="361"/>
      <c r="J1458" s="361"/>
      <c r="K1458" s="361"/>
      <c r="L1458" s="361"/>
      <c r="M1458" s="361"/>
      <c r="N1458" s="361"/>
      <c r="O1458" s="361"/>
      <c r="P1458" s="361"/>
    </row>
    <row r="1459" spans="1:16" ht="13.5">
      <c r="A1459" s="361"/>
      <c r="B1459" s="361"/>
      <c r="C1459" s="361"/>
      <c r="D1459" s="361"/>
      <c r="E1459" s="361"/>
      <c r="F1459" s="361"/>
      <c r="G1459" s="361"/>
      <c r="H1459" s="361"/>
      <c r="I1459" s="361"/>
      <c r="J1459" s="361"/>
      <c r="K1459" s="361"/>
      <c r="L1459" s="361"/>
      <c r="M1459" s="361"/>
      <c r="N1459" s="361"/>
      <c r="O1459" s="361"/>
      <c r="P1459" s="361"/>
    </row>
    <row r="1460" spans="1:16" ht="13.5">
      <c r="A1460" s="361"/>
      <c r="B1460" s="361"/>
      <c r="C1460" s="361"/>
      <c r="D1460" s="361"/>
      <c r="E1460" s="361"/>
      <c r="F1460" s="361"/>
      <c r="G1460" s="361"/>
      <c r="H1460" s="361"/>
      <c r="I1460" s="361"/>
      <c r="J1460" s="361"/>
      <c r="K1460" s="361"/>
      <c r="L1460" s="361"/>
      <c r="M1460" s="361"/>
      <c r="N1460" s="361"/>
      <c r="O1460" s="361"/>
      <c r="P1460" s="361"/>
    </row>
    <row r="1461" spans="1:16" ht="13.5">
      <c r="A1461" s="361"/>
      <c r="B1461" s="361"/>
      <c r="C1461" s="361"/>
      <c r="D1461" s="361"/>
      <c r="E1461" s="361"/>
      <c r="F1461" s="361"/>
      <c r="G1461" s="361"/>
      <c r="H1461" s="361"/>
      <c r="I1461" s="361"/>
      <c r="J1461" s="361"/>
      <c r="K1461" s="361"/>
      <c r="L1461" s="361"/>
      <c r="M1461" s="361"/>
      <c r="N1461" s="361"/>
      <c r="O1461" s="361"/>
      <c r="P1461" s="361"/>
    </row>
    <row r="1462" spans="1:16" ht="13.5">
      <c r="A1462" s="361"/>
      <c r="B1462" s="361"/>
      <c r="C1462" s="361"/>
      <c r="D1462" s="361"/>
      <c r="E1462" s="361"/>
      <c r="F1462" s="361"/>
      <c r="G1462" s="361"/>
      <c r="H1462" s="361"/>
      <c r="I1462" s="361"/>
      <c r="J1462" s="361"/>
      <c r="K1462" s="361"/>
      <c r="L1462" s="361"/>
      <c r="M1462" s="361"/>
      <c r="N1462" s="361"/>
      <c r="O1462" s="361"/>
      <c r="P1462" s="361"/>
    </row>
    <row r="1463" spans="1:16" ht="13.5">
      <c r="A1463" s="361"/>
      <c r="B1463" s="361"/>
      <c r="C1463" s="361"/>
      <c r="D1463" s="361"/>
      <c r="E1463" s="361"/>
      <c r="F1463" s="361"/>
      <c r="G1463" s="361"/>
      <c r="H1463" s="361"/>
      <c r="I1463" s="361"/>
      <c r="J1463" s="361"/>
      <c r="K1463" s="361"/>
      <c r="L1463" s="361"/>
      <c r="M1463" s="361"/>
      <c r="N1463" s="361"/>
      <c r="O1463" s="361"/>
      <c r="P1463" s="361"/>
    </row>
    <row r="1464" spans="1:16" ht="13.5">
      <c r="A1464" s="361"/>
      <c r="B1464" s="361"/>
      <c r="C1464" s="361"/>
      <c r="D1464" s="361"/>
      <c r="E1464" s="361"/>
      <c r="F1464" s="361"/>
      <c r="G1464" s="361"/>
      <c r="H1464" s="361"/>
      <c r="I1464" s="361"/>
      <c r="J1464" s="361"/>
      <c r="K1464" s="361"/>
      <c r="L1464" s="361"/>
      <c r="M1464" s="361"/>
      <c r="N1464" s="361"/>
      <c r="O1464" s="361"/>
      <c r="P1464" s="361"/>
    </row>
    <row r="1465" spans="1:16" ht="13.5">
      <c r="A1465" s="361"/>
      <c r="B1465" s="361"/>
      <c r="C1465" s="361"/>
      <c r="D1465" s="361"/>
      <c r="E1465" s="361"/>
      <c r="F1465" s="361"/>
      <c r="G1465" s="361"/>
      <c r="H1465" s="361"/>
      <c r="I1465" s="361"/>
      <c r="J1465" s="361"/>
      <c r="K1465" s="361"/>
      <c r="L1465" s="361"/>
      <c r="M1465" s="361"/>
      <c r="N1465" s="361"/>
      <c r="O1465" s="361"/>
      <c r="P1465" s="361"/>
    </row>
    <row r="1466" spans="1:16" ht="13.5">
      <c r="A1466" s="361"/>
      <c r="B1466" s="361"/>
      <c r="C1466" s="361"/>
      <c r="D1466" s="361"/>
      <c r="E1466" s="361"/>
      <c r="F1466" s="361"/>
      <c r="G1466" s="361"/>
      <c r="H1466" s="361"/>
      <c r="I1466" s="361"/>
      <c r="J1466" s="361"/>
      <c r="K1466" s="361"/>
      <c r="L1466" s="361"/>
      <c r="M1466" s="361"/>
      <c r="N1466" s="361"/>
      <c r="O1466" s="361"/>
      <c r="P1466" s="361"/>
    </row>
    <row r="1467" spans="1:16" ht="13.5">
      <c r="A1467" s="361"/>
      <c r="B1467" s="361"/>
      <c r="C1467" s="361"/>
      <c r="D1467" s="361"/>
      <c r="E1467" s="361"/>
      <c r="F1467" s="361"/>
      <c r="G1467" s="361"/>
      <c r="H1467" s="361"/>
      <c r="I1467" s="361"/>
      <c r="J1467" s="361"/>
      <c r="K1467" s="361"/>
      <c r="L1467" s="361"/>
      <c r="M1467" s="361"/>
      <c r="N1467" s="361"/>
      <c r="O1467" s="361"/>
      <c r="P1467" s="361"/>
    </row>
    <row r="1468" spans="1:16" ht="13.5">
      <c r="A1468" s="361"/>
      <c r="B1468" s="361"/>
      <c r="C1468" s="361"/>
      <c r="D1468" s="361"/>
      <c r="E1468" s="361"/>
      <c r="F1468" s="361"/>
      <c r="G1468" s="361"/>
      <c r="H1468" s="361"/>
      <c r="I1468" s="361"/>
      <c r="J1468" s="361"/>
      <c r="K1468" s="361"/>
      <c r="L1468" s="361"/>
      <c r="M1468" s="361"/>
      <c r="N1468" s="361"/>
      <c r="O1468" s="361"/>
      <c r="P1468" s="361"/>
    </row>
    <row r="1469" spans="1:16" ht="13.5">
      <c r="A1469" s="361"/>
      <c r="B1469" s="361"/>
      <c r="C1469" s="361"/>
      <c r="D1469" s="361"/>
      <c r="E1469" s="361"/>
      <c r="F1469" s="361"/>
      <c r="G1469" s="361"/>
      <c r="H1469" s="361"/>
      <c r="I1469" s="361"/>
      <c r="J1469" s="361"/>
      <c r="K1469" s="361"/>
      <c r="L1469" s="361"/>
      <c r="M1469" s="361"/>
      <c r="N1469" s="361"/>
      <c r="O1469" s="361"/>
      <c r="P1469" s="361"/>
    </row>
    <row r="1470" spans="1:16" ht="13.5">
      <c r="A1470" s="361"/>
      <c r="B1470" s="361"/>
      <c r="C1470" s="361"/>
      <c r="D1470" s="361"/>
      <c r="E1470" s="361"/>
      <c r="F1470" s="361"/>
      <c r="G1470" s="361"/>
      <c r="H1470" s="361"/>
      <c r="I1470" s="361"/>
      <c r="J1470" s="361"/>
      <c r="K1470" s="361"/>
      <c r="L1470" s="361"/>
      <c r="M1470" s="361"/>
      <c r="N1470" s="361"/>
      <c r="O1470" s="361"/>
      <c r="P1470" s="361"/>
    </row>
    <row r="1471" spans="1:16" ht="13.5">
      <c r="A1471" s="361"/>
      <c r="B1471" s="361"/>
      <c r="C1471" s="361"/>
      <c r="D1471" s="361"/>
      <c r="E1471" s="361"/>
      <c r="F1471" s="361"/>
      <c r="G1471" s="361"/>
      <c r="H1471" s="361"/>
      <c r="I1471" s="361"/>
      <c r="J1471" s="361"/>
      <c r="K1471" s="361"/>
      <c r="L1471" s="361"/>
      <c r="M1471" s="361"/>
      <c r="N1471" s="361"/>
      <c r="O1471" s="361"/>
      <c r="P1471" s="361"/>
    </row>
    <row r="1472" spans="1:16" ht="13.5">
      <c r="A1472" s="361"/>
      <c r="B1472" s="361"/>
      <c r="C1472" s="361"/>
      <c r="D1472" s="361"/>
      <c r="E1472" s="361"/>
      <c r="F1472" s="361"/>
      <c r="G1472" s="361"/>
      <c r="H1472" s="361"/>
      <c r="I1472" s="361"/>
      <c r="J1472" s="361"/>
      <c r="K1472" s="361"/>
      <c r="L1472" s="361"/>
      <c r="M1472" s="361"/>
      <c r="N1472" s="361"/>
      <c r="O1472" s="361"/>
      <c r="P1472" s="361"/>
    </row>
    <row r="1473" spans="1:16" ht="13.5">
      <c r="A1473" s="361"/>
      <c r="B1473" s="361"/>
      <c r="C1473" s="361"/>
      <c r="D1473" s="361"/>
      <c r="E1473" s="361"/>
      <c r="F1473" s="361"/>
      <c r="G1473" s="361"/>
      <c r="H1473" s="361"/>
      <c r="I1473" s="361"/>
      <c r="J1473" s="361"/>
      <c r="K1473" s="361"/>
      <c r="L1473" s="361"/>
      <c r="M1473" s="361"/>
      <c r="N1473" s="361"/>
      <c r="O1473" s="361"/>
      <c r="P1473" s="361"/>
    </row>
    <row r="1474" spans="1:16" ht="13.5">
      <c r="A1474" s="361"/>
      <c r="B1474" s="361"/>
      <c r="C1474" s="361"/>
      <c r="D1474" s="361"/>
      <c r="E1474" s="361"/>
      <c r="F1474" s="361"/>
      <c r="G1474" s="361"/>
      <c r="H1474" s="361"/>
      <c r="I1474" s="361"/>
      <c r="J1474" s="361"/>
      <c r="K1474" s="361"/>
      <c r="L1474" s="361"/>
      <c r="M1474" s="361"/>
      <c r="N1474" s="361"/>
      <c r="O1474" s="361"/>
      <c r="P1474" s="361"/>
    </row>
    <row r="1475" spans="1:16" ht="13.5">
      <c r="A1475" s="361"/>
      <c r="B1475" s="361"/>
      <c r="C1475" s="361"/>
      <c r="D1475" s="361"/>
      <c r="E1475" s="361"/>
      <c r="F1475" s="361"/>
      <c r="G1475" s="361"/>
      <c r="H1475" s="361"/>
      <c r="I1475" s="361"/>
      <c r="J1475" s="361"/>
      <c r="K1475" s="361"/>
      <c r="L1475" s="361"/>
      <c r="M1475" s="361"/>
      <c r="N1475" s="361"/>
      <c r="O1475" s="361"/>
      <c r="P1475" s="361"/>
    </row>
    <row r="1476" spans="1:16" ht="13.5">
      <c r="A1476" s="361"/>
      <c r="B1476" s="361"/>
      <c r="C1476" s="361"/>
      <c r="D1476" s="361"/>
      <c r="E1476" s="361"/>
      <c r="F1476" s="361"/>
      <c r="G1476" s="361"/>
      <c r="H1476" s="361"/>
      <c r="I1476" s="361"/>
      <c r="J1476" s="361"/>
      <c r="K1476" s="361"/>
      <c r="L1476" s="361"/>
      <c r="M1476" s="361"/>
      <c r="N1476" s="361"/>
      <c r="O1476" s="361"/>
      <c r="P1476" s="361"/>
    </row>
    <row r="1477" spans="1:16" ht="13.5">
      <c r="A1477" s="361"/>
      <c r="B1477" s="361"/>
      <c r="C1477" s="361"/>
      <c r="D1477" s="361"/>
      <c r="E1477" s="361"/>
      <c r="F1477" s="361"/>
      <c r="G1477" s="361"/>
      <c r="H1477" s="361"/>
      <c r="I1477" s="361"/>
      <c r="J1477" s="361"/>
      <c r="K1477" s="361"/>
      <c r="L1477" s="361"/>
      <c r="M1477" s="361"/>
      <c r="N1477" s="361"/>
      <c r="O1477" s="361"/>
      <c r="P1477" s="361"/>
    </row>
    <row r="1478" spans="1:16" ht="13.5">
      <c r="A1478" s="361"/>
      <c r="B1478" s="361"/>
      <c r="C1478" s="361"/>
      <c r="D1478" s="361"/>
      <c r="E1478" s="361"/>
      <c r="F1478" s="361"/>
      <c r="G1478" s="361"/>
      <c r="H1478" s="361"/>
      <c r="I1478" s="361"/>
      <c r="J1478" s="361"/>
      <c r="K1478" s="361"/>
      <c r="L1478" s="361"/>
      <c r="M1478" s="361"/>
      <c r="N1478" s="361"/>
      <c r="O1478" s="361"/>
      <c r="P1478" s="361"/>
    </row>
    <row r="1479" spans="1:16" ht="13.5">
      <c r="A1479" s="361"/>
      <c r="B1479" s="361"/>
      <c r="C1479" s="361"/>
      <c r="D1479" s="361"/>
      <c r="E1479" s="361"/>
      <c r="F1479" s="361"/>
      <c r="G1479" s="361"/>
      <c r="H1479" s="361"/>
      <c r="I1479" s="361"/>
      <c r="J1479" s="361"/>
      <c r="K1479" s="361"/>
      <c r="L1479" s="361"/>
      <c r="M1479" s="361"/>
      <c r="N1479" s="361"/>
      <c r="O1479" s="361"/>
      <c r="P1479" s="361"/>
    </row>
    <row r="1480" spans="1:16" ht="13.5">
      <c r="A1480" s="361"/>
      <c r="B1480" s="361"/>
      <c r="C1480" s="361"/>
      <c r="D1480" s="361"/>
      <c r="E1480" s="361"/>
      <c r="F1480" s="361"/>
      <c r="G1480" s="361"/>
      <c r="H1480" s="361"/>
      <c r="I1480" s="361"/>
      <c r="J1480" s="361"/>
      <c r="K1480" s="361"/>
      <c r="L1480" s="361"/>
      <c r="M1480" s="361"/>
      <c r="N1480" s="361"/>
      <c r="O1480" s="361"/>
      <c r="P1480" s="361"/>
    </row>
    <row r="1481" spans="1:16" ht="13.5">
      <c r="A1481" s="361"/>
      <c r="B1481" s="361"/>
      <c r="C1481" s="361"/>
      <c r="D1481" s="361"/>
      <c r="E1481" s="361"/>
      <c r="F1481" s="361"/>
      <c r="G1481" s="361"/>
      <c r="H1481" s="361"/>
      <c r="I1481" s="361"/>
      <c r="J1481" s="361"/>
      <c r="K1481" s="361"/>
      <c r="L1481" s="361"/>
      <c r="M1481" s="361"/>
      <c r="N1481" s="361"/>
      <c r="O1481" s="361"/>
      <c r="P1481" s="361"/>
    </row>
    <row r="1482" spans="1:16" ht="13.5">
      <c r="A1482" s="361"/>
      <c r="B1482" s="361"/>
      <c r="C1482" s="361"/>
      <c r="D1482" s="361"/>
      <c r="E1482" s="361"/>
      <c r="F1482" s="361"/>
      <c r="G1482" s="361"/>
      <c r="H1482" s="361"/>
      <c r="I1482" s="361"/>
      <c r="J1482" s="361"/>
      <c r="K1482" s="361"/>
      <c r="L1482" s="361"/>
      <c r="M1482" s="361"/>
      <c r="N1482" s="361"/>
      <c r="O1482" s="361"/>
      <c r="P1482" s="361"/>
    </row>
    <row r="1483" spans="1:16" ht="13.5">
      <c r="A1483" s="361"/>
      <c r="B1483" s="361"/>
      <c r="C1483" s="361"/>
      <c r="D1483" s="361"/>
      <c r="E1483" s="361"/>
      <c r="F1483" s="361"/>
      <c r="G1483" s="361"/>
      <c r="H1483" s="361"/>
      <c r="I1483" s="361"/>
      <c r="J1483" s="361"/>
      <c r="K1483" s="361"/>
      <c r="L1483" s="361"/>
      <c r="M1483" s="361"/>
      <c r="N1483" s="361"/>
      <c r="O1483" s="361"/>
      <c r="P1483" s="361"/>
    </row>
    <row r="1484" spans="1:16" ht="13.5">
      <c r="A1484" s="361"/>
      <c r="B1484" s="361"/>
      <c r="C1484" s="361"/>
      <c r="D1484" s="361"/>
      <c r="E1484" s="361"/>
      <c r="F1484" s="361"/>
      <c r="G1484" s="361"/>
      <c r="H1484" s="361"/>
      <c r="I1484" s="361"/>
      <c r="J1484" s="361"/>
      <c r="K1484" s="361"/>
      <c r="L1484" s="361"/>
      <c r="M1484" s="361"/>
      <c r="N1484" s="361"/>
      <c r="O1484" s="361"/>
      <c r="P1484" s="361"/>
    </row>
    <row r="1485" spans="1:16" ht="13.5">
      <c r="A1485" s="361"/>
      <c r="B1485" s="361"/>
      <c r="C1485" s="361"/>
      <c r="D1485" s="361"/>
      <c r="E1485" s="361"/>
      <c r="F1485" s="361"/>
      <c r="G1485" s="361"/>
      <c r="H1485" s="361"/>
      <c r="I1485" s="361"/>
      <c r="J1485" s="361"/>
      <c r="K1485" s="361"/>
      <c r="L1485" s="361"/>
      <c r="M1485" s="361"/>
      <c r="N1485" s="361"/>
      <c r="O1485" s="361"/>
      <c r="P1485" s="361"/>
    </row>
    <row r="1486" spans="1:16" ht="13.5">
      <c r="A1486" s="361"/>
      <c r="B1486" s="361"/>
      <c r="C1486" s="361"/>
      <c r="D1486" s="361"/>
      <c r="E1486" s="361"/>
      <c r="F1486" s="361"/>
      <c r="G1486" s="361"/>
      <c r="H1486" s="361"/>
      <c r="I1486" s="361"/>
      <c r="J1486" s="361"/>
      <c r="K1486" s="361"/>
      <c r="L1486" s="361"/>
      <c r="M1486" s="361"/>
      <c r="N1486" s="361"/>
      <c r="O1486" s="361"/>
      <c r="P1486" s="361"/>
    </row>
    <row r="1487" spans="1:16" ht="13.5">
      <c r="A1487" s="361"/>
      <c r="B1487" s="361"/>
      <c r="C1487" s="361"/>
      <c r="D1487" s="361"/>
      <c r="E1487" s="361"/>
      <c r="F1487" s="361"/>
      <c r="G1487" s="361"/>
      <c r="H1487" s="361"/>
      <c r="I1487" s="361"/>
      <c r="J1487" s="361"/>
      <c r="K1487" s="361"/>
      <c r="L1487" s="361"/>
      <c r="M1487" s="361"/>
      <c r="N1487" s="361"/>
      <c r="O1487" s="361"/>
      <c r="P1487" s="361"/>
    </row>
    <row r="1488" spans="1:16" ht="13.5">
      <c r="A1488" s="361"/>
      <c r="B1488" s="361"/>
      <c r="C1488" s="361"/>
      <c r="D1488" s="361"/>
      <c r="E1488" s="361"/>
      <c r="F1488" s="361"/>
      <c r="G1488" s="361"/>
      <c r="H1488" s="361"/>
      <c r="I1488" s="361"/>
      <c r="J1488" s="361"/>
      <c r="K1488" s="361"/>
      <c r="L1488" s="361"/>
      <c r="M1488" s="361"/>
      <c r="N1488" s="361"/>
      <c r="O1488" s="361"/>
      <c r="P1488" s="361"/>
    </row>
    <row r="1489" spans="1:16" ht="13.5">
      <c r="A1489" s="361"/>
      <c r="B1489" s="361"/>
      <c r="C1489" s="361"/>
      <c r="D1489" s="361"/>
      <c r="E1489" s="361"/>
      <c r="F1489" s="361"/>
      <c r="G1489" s="361"/>
      <c r="H1489" s="361"/>
      <c r="I1489" s="361"/>
      <c r="J1489" s="361"/>
      <c r="K1489" s="361"/>
      <c r="L1489" s="361"/>
      <c r="M1489" s="361"/>
      <c r="N1489" s="361"/>
      <c r="O1489" s="361"/>
      <c r="P1489" s="361"/>
    </row>
    <row r="1490" spans="1:16" ht="13.5">
      <c r="A1490" s="361"/>
      <c r="B1490" s="361"/>
      <c r="C1490" s="361"/>
      <c r="D1490" s="361"/>
      <c r="E1490" s="361"/>
      <c r="F1490" s="361"/>
      <c r="G1490" s="361"/>
      <c r="H1490" s="361"/>
      <c r="I1490" s="361"/>
      <c r="J1490" s="361"/>
      <c r="K1490" s="361"/>
      <c r="L1490" s="361"/>
      <c r="M1490" s="361"/>
      <c r="N1490" s="361"/>
      <c r="O1490" s="361"/>
      <c r="P1490" s="361"/>
    </row>
    <row r="1491" spans="1:16" ht="13.5">
      <c r="A1491" s="361"/>
      <c r="B1491" s="361"/>
      <c r="C1491" s="361"/>
      <c r="D1491" s="361"/>
      <c r="E1491" s="361"/>
      <c r="F1491" s="361"/>
      <c r="G1491" s="361"/>
      <c r="H1491" s="361"/>
      <c r="I1491" s="361"/>
      <c r="J1491" s="361"/>
      <c r="K1491" s="361"/>
      <c r="L1491" s="361"/>
      <c r="M1491" s="361"/>
      <c r="N1491" s="361"/>
      <c r="O1491" s="361"/>
      <c r="P1491" s="361"/>
    </row>
    <row r="1492" spans="1:16" ht="13.5">
      <c r="A1492" s="361"/>
      <c r="B1492" s="361"/>
      <c r="C1492" s="361"/>
      <c r="D1492" s="361"/>
      <c r="E1492" s="361"/>
      <c r="F1492" s="361"/>
      <c r="G1492" s="361"/>
      <c r="H1492" s="361"/>
      <c r="I1492" s="361"/>
      <c r="J1492" s="361"/>
      <c r="K1492" s="361"/>
      <c r="L1492" s="361"/>
      <c r="M1492" s="361"/>
      <c r="N1492" s="361"/>
      <c r="O1492" s="361"/>
      <c r="P1492" s="361"/>
    </row>
    <row r="1493" spans="1:16" ht="13.5">
      <c r="A1493" s="361"/>
      <c r="B1493" s="361"/>
      <c r="C1493" s="361"/>
      <c r="D1493" s="361"/>
      <c r="E1493" s="361"/>
      <c r="F1493" s="361"/>
      <c r="G1493" s="361"/>
      <c r="H1493" s="361"/>
      <c r="I1493" s="361"/>
      <c r="J1493" s="361"/>
      <c r="K1493" s="361"/>
      <c r="L1493" s="361"/>
      <c r="M1493" s="361"/>
      <c r="N1493" s="361"/>
      <c r="O1493" s="361"/>
      <c r="P1493" s="361"/>
    </row>
    <row r="1494" spans="1:16" ht="13.5">
      <c r="A1494" s="361"/>
      <c r="B1494" s="361"/>
      <c r="C1494" s="361"/>
      <c r="D1494" s="361"/>
      <c r="E1494" s="361"/>
      <c r="F1494" s="361"/>
      <c r="G1494" s="361"/>
      <c r="H1494" s="361"/>
      <c r="I1494" s="361"/>
      <c r="J1494" s="361"/>
      <c r="K1494" s="361"/>
      <c r="L1494" s="361"/>
      <c r="M1494" s="361"/>
      <c r="N1494" s="361"/>
      <c r="O1494" s="361"/>
      <c r="P1494" s="361"/>
    </row>
    <row r="1495" spans="1:16" ht="13.5">
      <c r="A1495" s="361"/>
      <c r="B1495" s="361"/>
      <c r="C1495" s="361"/>
      <c r="D1495" s="361"/>
      <c r="E1495" s="361"/>
      <c r="F1495" s="361"/>
      <c r="G1495" s="361"/>
      <c r="H1495" s="361"/>
      <c r="I1495" s="361"/>
      <c r="J1495" s="361"/>
      <c r="K1495" s="361"/>
      <c r="L1495" s="361"/>
      <c r="M1495" s="361"/>
      <c r="N1495" s="361"/>
      <c r="O1495" s="361"/>
      <c r="P1495" s="361"/>
    </row>
    <row r="1496" spans="1:16" ht="13.5">
      <c r="A1496" s="361"/>
      <c r="B1496" s="361"/>
      <c r="C1496" s="361"/>
      <c r="D1496" s="361"/>
      <c r="E1496" s="361"/>
      <c r="F1496" s="361"/>
      <c r="G1496" s="361"/>
      <c r="H1496" s="361"/>
      <c r="I1496" s="361"/>
      <c r="J1496" s="361"/>
      <c r="K1496" s="361"/>
      <c r="L1496" s="361"/>
      <c r="M1496" s="361"/>
      <c r="N1496" s="361"/>
      <c r="O1496" s="361"/>
      <c r="P1496" s="361"/>
    </row>
    <row r="1497" spans="1:16" ht="13.5">
      <c r="A1497" s="361"/>
      <c r="B1497" s="361"/>
      <c r="C1497" s="361"/>
      <c r="D1497" s="361"/>
      <c r="E1497" s="361"/>
      <c r="F1497" s="361"/>
      <c r="G1497" s="361"/>
      <c r="H1497" s="361"/>
      <c r="I1497" s="361"/>
      <c r="J1497" s="361"/>
      <c r="K1497" s="361"/>
      <c r="L1497" s="361"/>
      <c r="M1497" s="361"/>
      <c r="N1497" s="361"/>
      <c r="O1497" s="361"/>
      <c r="P1497" s="361"/>
    </row>
    <row r="1498" spans="1:16" ht="13.5">
      <c r="A1498" s="361"/>
      <c r="B1498" s="361"/>
      <c r="C1498" s="361"/>
      <c r="D1498" s="361"/>
      <c r="E1498" s="361"/>
      <c r="F1498" s="361"/>
      <c r="G1498" s="361"/>
      <c r="H1498" s="361"/>
      <c r="I1498" s="361"/>
      <c r="J1498" s="361"/>
      <c r="K1498" s="361"/>
      <c r="L1498" s="361"/>
      <c r="M1498" s="361"/>
      <c r="N1498" s="361"/>
      <c r="O1498" s="361"/>
      <c r="P1498" s="361"/>
    </row>
    <row r="1499" spans="1:16" ht="13.5">
      <c r="A1499" s="361"/>
      <c r="B1499" s="361"/>
      <c r="C1499" s="361"/>
      <c r="D1499" s="361"/>
      <c r="E1499" s="361"/>
      <c r="F1499" s="361"/>
      <c r="G1499" s="361"/>
      <c r="H1499" s="361"/>
      <c r="I1499" s="361"/>
      <c r="J1499" s="361"/>
      <c r="K1499" s="361"/>
      <c r="L1499" s="361"/>
      <c r="M1499" s="361"/>
      <c r="N1499" s="361"/>
      <c r="O1499" s="361"/>
      <c r="P1499" s="361"/>
    </row>
    <row r="1500" spans="1:16" ht="13.5">
      <c r="A1500" s="361"/>
      <c r="B1500" s="361"/>
      <c r="C1500" s="361"/>
      <c r="D1500" s="361"/>
      <c r="E1500" s="361"/>
      <c r="F1500" s="361"/>
      <c r="G1500" s="361"/>
      <c r="H1500" s="361"/>
      <c r="I1500" s="361"/>
      <c r="J1500" s="361"/>
      <c r="K1500" s="361"/>
      <c r="L1500" s="361"/>
      <c r="M1500" s="361"/>
      <c r="N1500" s="361"/>
      <c r="O1500" s="361"/>
      <c r="P1500" s="361"/>
    </row>
    <row r="1501" spans="1:16" ht="13.5">
      <c r="A1501" s="361"/>
      <c r="B1501" s="361"/>
      <c r="C1501" s="361"/>
      <c r="D1501" s="361"/>
      <c r="E1501" s="361"/>
      <c r="F1501" s="361"/>
      <c r="G1501" s="361"/>
      <c r="H1501" s="361"/>
      <c r="I1501" s="361"/>
      <c r="J1501" s="361"/>
      <c r="K1501" s="361"/>
      <c r="L1501" s="361"/>
      <c r="M1501" s="361"/>
      <c r="N1501" s="361"/>
      <c r="O1501" s="361"/>
      <c r="P1501" s="361"/>
    </row>
    <row r="1502" spans="1:16" ht="13.5">
      <c r="A1502" s="361"/>
      <c r="B1502" s="361"/>
      <c r="C1502" s="361"/>
      <c r="D1502" s="361"/>
      <c r="E1502" s="361"/>
      <c r="F1502" s="361"/>
      <c r="G1502" s="361"/>
      <c r="H1502" s="361"/>
      <c r="I1502" s="361"/>
      <c r="J1502" s="361"/>
      <c r="K1502" s="361"/>
      <c r="L1502" s="361"/>
      <c r="M1502" s="361"/>
      <c r="N1502" s="361"/>
      <c r="O1502" s="361"/>
      <c r="P1502" s="361"/>
    </row>
    <row r="1503" spans="1:16" ht="13.5">
      <c r="A1503" s="361"/>
      <c r="B1503" s="361"/>
      <c r="C1503" s="361"/>
      <c r="D1503" s="361"/>
      <c r="E1503" s="361"/>
      <c r="F1503" s="361"/>
      <c r="G1503" s="361"/>
      <c r="H1503" s="361"/>
      <c r="I1503" s="361"/>
      <c r="J1503" s="361"/>
      <c r="K1503" s="361"/>
      <c r="L1503" s="361"/>
      <c r="M1503" s="361"/>
      <c r="N1503" s="361"/>
      <c r="O1503" s="361"/>
      <c r="P1503" s="361"/>
    </row>
    <row r="1504" spans="1:16" ht="13.5">
      <c r="A1504" s="361"/>
      <c r="B1504" s="361"/>
      <c r="C1504" s="361"/>
      <c r="D1504" s="361"/>
      <c r="E1504" s="361"/>
      <c r="F1504" s="361"/>
      <c r="G1504" s="361"/>
      <c r="H1504" s="361"/>
      <c r="I1504" s="361"/>
      <c r="J1504" s="361"/>
      <c r="K1504" s="361"/>
      <c r="L1504" s="361"/>
      <c r="M1504" s="361"/>
      <c r="N1504" s="361"/>
      <c r="O1504" s="361"/>
      <c r="P1504" s="361"/>
    </row>
    <row r="1505" spans="1:16" ht="13.5">
      <c r="A1505" s="361"/>
      <c r="B1505" s="361"/>
      <c r="C1505" s="361"/>
      <c r="D1505" s="361"/>
      <c r="E1505" s="361"/>
      <c r="F1505" s="361"/>
      <c r="G1505" s="361"/>
      <c r="H1505" s="361"/>
      <c r="I1505" s="361"/>
      <c r="J1505" s="361"/>
      <c r="K1505" s="361"/>
      <c r="L1505" s="361"/>
      <c r="M1505" s="361"/>
      <c r="N1505" s="361"/>
      <c r="O1505" s="361"/>
      <c r="P1505" s="361"/>
    </row>
    <row r="1506" spans="1:16" ht="13.5">
      <c r="A1506" s="361"/>
      <c r="B1506" s="361"/>
      <c r="C1506" s="361"/>
      <c r="D1506" s="361"/>
      <c r="E1506" s="361"/>
      <c r="F1506" s="361"/>
      <c r="G1506" s="361"/>
      <c r="H1506" s="361"/>
      <c r="I1506" s="361"/>
      <c r="J1506" s="361"/>
      <c r="K1506" s="361"/>
      <c r="L1506" s="361"/>
      <c r="M1506" s="361"/>
      <c r="N1506" s="361"/>
      <c r="O1506" s="361"/>
      <c r="P1506" s="361"/>
    </row>
    <row r="1507" spans="1:16" ht="13.5">
      <c r="A1507" s="361"/>
      <c r="B1507" s="361"/>
      <c r="C1507" s="361"/>
      <c r="D1507" s="361"/>
      <c r="E1507" s="361"/>
      <c r="F1507" s="361"/>
      <c r="G1507" s="361"/>
      <c r="H1507" s="361"/>
      <c r="I1507" s="361"/>
      <c r="J1507" s="361"/>
      <c r="K1507" s="361"/>
      <c r="L1507" s="361"/>
      <c r="M1507" s="361"/>
      <c r="N1507" s="361"/>
      <c r="O1507" s="361"/>
      <c r="P1507" s="361"/>
    </row>
    <row r="1508" spans="1:16" ht="13.5">
      <c r="A1508" s="361"/>
      <c r="B1508" s="361"/>
      <c r="C1508" s="361"/>
      <c r="D1508" s="361"/>
      <c r="E1508" s="361"/>
      <c r="F1508" s="361"/>
      <c r="G1508" s="361"/>
      <c r="H1508" s="361"/>
      <c r="I1508" s="361"/>
      <c r="J1508" s="361"/>
      <c r="K1508" s="361"/>
      <c r="L1508" s="361"/>
      <c r="M1508" s="361"/>
      <c r="N1508" s="361"/>
      <c r="O1508" s="361"/>
      <c r="P1508" s="361"/>
    </row>
    <row r="1509" spans="1:16" ht="13.5">
      <c r="A1509" s="361"/>
      <c r="B1509" s="361"/>
      <c r="C1509" s="361"/>
      <c r="D1509" s="361"/>
      <c r="E1509" s="361"/>
      <c r="F1509" s="361"/>
      <c r="G1509" s="361"/>
      <c r="H1509" s="361"/>
      <c r="I1509" s="361"/>
      <c r="J1509" s="361"/>
      <c r="K1509" s="361"/>
      <c r="L1509" s="361"/>
      <c r="M1509" s="361"/>
      <c r="N1509" s="361"/>
      <c r="O1509" s="361"/>
      <c r="P1509" s="361"/>
    </row>
    <row r="1510" spans="1:16" ht="13.5">
      <c r="A1510" s="361"/>
      <c r="B1510" s="361"/>
      <c r="C1510" s="361"/>
      <c r="D1510" s="361"/>
      <c r="E1510" s="361"/>
      <c r="F1510" s="361"/>
      <c r="G1510" s="361"/>
      <c r="H1510" s="361"/>
      <c r="I1510" s="361"/>
      <c r="J1510" s="361"/>
      <c r="K1510" s="361"/>
      <c r="L1510" s="361"/>
      <c r="M1510" s="361"/>
      <c r="N1510" s="361"/>
      <c r="O1510" s="361"/>
      <c r="P1510" s="361"/>
    </row>
    <row r="1511" spans="1:16" ht="13.5">
      <c r="A1511" s="361"/>
      <c r="B1511" s="361"/>
      <c r="C1511" s="361"/>
      <c r="D1511" s="361"/>
      <c r="E1511" s="361"/>
      <c r="F1511" s="361"/>
      <c r="G1511" s="361"/>
      <c r="H1511" s="361"/>
      <c r="I1511" s="361"/>
      <c r="J1511" s="361"/>
      <c r="K1511" s="361"/>
      <c r="L1511" s="361"/>
      <c r="M1511" s="361"/>
      <c r="N1511" s="361"/>
      <c r="O1511" s="361"/>
      <c r="P1511" s="361"/>
    </row>
    <row r="1512" spans="1:16" ht="13.5">
      <c r="A1512" s="361"/>
      <c r="B1512" s="361"/>
      <c r="C1512" s="361"/>
      <c r="D1512" s="361"/>
      <c r="E1512" s="361"/>
      <c r="F1512" s="361"/>
      <c r="G1512" s="361"/>
      <c r="H1512" s="361"/>
      <c r="I1512" s="361"/>
      <c r="J1512" s="361"/>
      <c r="K1512" s="361"/>
      <c r="L1512" s="361"/>
      <c r="M1512" s="361"/>
      <c r="N1512" s="361"/>
      <c r="O1512" s="361"/>
      <c r="P1512" s="361"/>
    </row>
    <row r="1513" spans="1:16" ht="13.5">
      <c r="A1513" s="361"/>
      <c r="B1513" s="361"/>
      <c r="C1513" s="361"/>
      <c r="D1513" s="361"/>
      <c r="E1513" s="361"/>
      <c r="F1513" s="361"/>
      <c r="G1513" s="361"/>
      <c r="H1513" s="361"/>
      <c r="I1513" s="361"/>
      <c r="J1513" s="361"/>
      <c r="K1513" s="361"/>
      <c r="L1513" s="361"/>
      <c r="M1513" s="361"/>
      <c r="N1513" s="361"/>
      <c r="O1513" s="361"/>
      <c r="P1513" s="361"/>
    </row>
    <row r="1514" spans="1:16" ht="13.5">
      <c r="A1514" s="361"/>
      <c r="B1514" s="361"/>
      <c r="C1514" s="361"/>
      <c r="D1514" s="361"/>
      <c r="E1514" s="361"/>
      <c r="F1514" s="361"/>
      <c r="G1514" s="361"/>
      <c r="H1514" s="361"/>
      <c r="I1514" s="361"/>
      <c r="J1514" s="361"/>
      <c r="K1514" s="361"/>
      <c r="L1514" s="361"/>
      <c r="M1514" s="361"/>
      <c r="N1514" s="361"/>
      <c r="O1514" s="361"/>
      <c r="P1514" s="361"/>
    </row>
    <row r="1515" spans="1:16" ht="13.5">
      <c r="A1515" s="361"/>
      <c r="B1515" s="361"/>
      <c r="C1515" s="361"/>
      <c r="D1515" s="361"/>
      <c r="E1515" s="361"/>
      <c r="F1515" s="361"/>
      <c r="G1515" s="361"/>
      <c r="H1515" s="361"/>
      <c r="I1515" s="361"/>
      <c r="J1515" s="361"/>
      <c r="K1515" s="361"/>
      <c r="L1515" s="361"/>
      <c r="M1515" s="361"/>
      <c r="N1515" s="361"/>
      <c r="O1515" s="361"/>
      <c r="P1515" s="361"/>
    </row>
    <row r="1516" spans="1:16" ht="13.5">
      <c r="A1516" s="361"/>
      <c r="B1516" s="361"/>
      <c r="C1516" s="361"/>
      <c r="D1516" s="361"/>
      <c r="E1516" s="361"/>
      <c r="F1516" s="361"/>
      <c r="G1516" s="361"/>
      <c r="H1516" s="361"/>
      <c r="I1516" s="361"/>
      <c r="J1516" s="361"/>
      <c r="K1516" s="361"/>
      <c r="L1516" s="361"/>
      <c r="M1516" s="361"/>
      <c r="N1516" s="361"/>
      <c r="O1516" s="361"/>
      <c r="P1516" s="361"/>
    </row>
    <row r="1517" spans="1:16" ht="13.5">
      <c r="A1517" s="361"/>
      <c r="B1517" s="361"/>
      <c r="C1517" s="361"/>
      <c r="D1517" s="361"/>
      <c r="E1517" s="361"/>
      <c r="F1517" s="361"/>
      <c r="G1517" s="361"/>
      <c r="H1517" s="361"/>
      <c r="I1517" s="361"/>
      <c r="J1517" s="361"/>
      <c r="K1517" s="361"/>
      <c r="L1517" s="361"/>
      <c r="M1517" s="361"/>
      <c r="N1517" s="361"/>
      <c r="O1517" s="361"/>
      <c r="P1517" s="361"/>
    </row>
    <row r="1518" spans="1:16" ht="13.5">
      <c r="A1518" s="361"/>
      <c r="B1518" s="361"/>
      <c r="C1518" s="361"/>
      <c r="D1518" s="361"/>
      <c r="E1518" s="361"/>
      <c r="F1518" s="361"/>
      <c r="G1518" s="361"/>
      <c r="H1518" s="361"/>
      <c r="I1518" s="361"/>
      <c r="J1518" s="361"/>
      <c r="K1518" s="361"/>
      <c r="L1518" s="361"/>
      <c r="M1518" s="361"/>
      <c r="N1518" s="361"/>
      <c r="O1518" s="361"/>
      <c r="P1518" s="361"/>
    </row>
    <row r="1519" spans="1:16" ht="13.5">
      <c r="A1519" s="361"/>
      <c r="B1519" s="361"/>
      <c r="C1519" s="361"/>
      <c r="D1519" s="361"/>
      <c r="E1519" s="361"/>
      <c r="F1519" s="361"/>
      <c r="G1519" s="361"/>
      <c r="H1519" s="361"/>
      <c r="I1519" s="361"/>
      <c r="J1519" s="361"/>
      <c r="K1519" s="361"/>
      <c r="L1519" s="361"/>
      <c r="M1519" s="361"/>
      <c r="N1519" s="361"/>
      <c r="O1519" s="361"/>
      <c r="P1519" s="361"/>
    </row>
    <row r="1520" spans="1:16" ht="13.5">
      <c r="A1520" s="361"/>
      <c r="B1520" s="361"/>
      <c r="C1520" s="361"/>
      <c r="D1520" s="361"/>
      <c r="E1520" s="361"/>
      <c r="F1520" s="361"/>
      <c r="G1520" s="361"/>
      <c r="H1520" s="361"/>
      <c r="I1520" s="361"/>
      <c r="J1520" s="361"/>
      <c r="K1520" s="361"/>
      <c r="L1520" s="361"/>
      <c r="M1520" s="361"/>
      <c r="N1520" s="361"/>
      <c r="O1520" s="361"/>
      <c r="P1520" s="361"/>
    </row>
    <row r="1521" spans="1:16" ht="13.5">
      <c r="A1521" s="361"/>
      <c r="B1521" s="361"/>
      <c r="C1521" s="361"/>
      <c r="D1521" s="361"/>
      <c r="E1521" s="361"/>
      <c r="F1521" s="361"/>
      <c r="G1521" s="361"/>
      <c r="H1521" s="361"/>
      <c r="I1521" s="361"/>
      <c r="J1521" s="361"/>
      <c r="K1521" s="361"/>
      <c r="L1521" s="361"/>
      <c r="M1521" s="361"/>
      <c r="N1521" s="361"/>
      <c r="O1521" s="361"/>
      <c r="P1521" s="361"/>
    </row>
    <row r="1522" spans="1:16" ht="13.5">
      <c r="A1522" s="361"/>
      <c r="B1522" s="361"/>
      <c r="C1522" s="361"/>
      <c r="D1522" s="361"/>
      <c r="E1522" s="361"/>
      <c r="F1522" s="361"/>
      <c r="G1522" s="361"/>
      <c r="H1522" s="361"/>
      <c r="I1522" s="361"/>
      <c r="J1522" s="361"/>
      <c r="K1522" s="361"/>
      <c r="L1522" s="361"/>
      <c r="M1522" s="361"/>
      <c r="N1522" s="361"/>
      <c r="O1522" s="361"/>
      <c r="P1522" s="361"/>
    </row>
    <row r="1523" spans="1:16" ht="13.5">
      <c r="A1523" s="361"/>
      <c r="B1523" s="361"/>
      <c r="C1523" s="361"/>
      <c r="D1523" s="361"/>
      <c r="E1523" s="361"/>
      <c r="F1523" s="361"/>
      <c r="G1523" s="361"/>
      <c r="H1523" s="361"/>
      <c r="I1523" s="361"/>
      <c r="J1523" s="361"/>
      <c r="K1523" s="361"/>
      <c r="L1523" s="361"/>
      <c r="M1523" s="361"/>
      <c r="N1523" s="361"/>
      <c r="O1523" s="361"/>
      <c r="P1523" s="361"/>
    </row>
    <row r="1524" spans="1:16" ht="13.5">
      <c r="A1524" s="361"/>
      <c r="B1524" s="361"/>
      <c r="C1524" s="361"/>
      <c r="D1524" s="361"/>
      <c r="E1524" s="361"/>
      <c r="F1524" s="361"/>
      <c r="G1524" s="361"/>
      <c r="H1524" s="361"/>
      <c r="I1524" s="361"/>
      <c r="J1524" s="361"/>
      <c r="K1524" s="361"/>
      <c r="L1524" s="361"/>
      <c r="M1524" s="361"/>
      <c r="N1524" s="361"/>
      <c r="O1524" s="361"/>
      <c r="P1524" s="361"/>
    </row>
    <row r="1525" spans="1:16" ht="13.5">
      <c r="A1525" s="361"/>
      <c r="B1525" s="361"/>
      <c r="C1525" s="361"/>
      <c r="D1525" s="361"/>
      <c r="E1525" s="361"/>
      <c r="F1525" s="361"/>
      <c r="G1525" s="361"/>
      <c r="H1525" s="361"/>
      <c r="I1525" s="361"/>
      <c r="J1525" s="361"/>
      <c r="K1525" s="361"/>
      <c r="L1525" s="361"/>
      <c r="M1525" s="361"/>
      <c r="N1525" s="361"/>
      <c r="O1525" s="361"/>
      <c r="P1525" s="361"/>
    </row>
    <row r="1526" spans="1:16" ht="13.5">
      <c r="A1526" s="361"/>
      <c r="B1526" s="361"/>
      <c r="C1526" s="361"/>
      <c r="D1526" s="361"/>
      <c r="E1526" s="361"/>
      <c r="F1526" s="361"/>
      <c r="G1526" s="361"/>
      <c r="H1526" s="361"/>
      <c r="I1526" s="361"/>
      <c r="J1526" s="361"/>
      <c r="K1526" s="361"/>
      <c r="L1526" s="361"/>
      <c r="M1526" s="361"/>
      <c r="N1526" s="361"/>
      <c r="O1526" s="361"/>
      <c r="P1526" s="361"/>
    </row>
    <row r="1527" spans="1:16" ht="13.5">
      <c r="A1527" s="361"/>
      <c r="B1527" s="361"/>
      <c r="C1527" s="361"/>
      <c r="D1527" s="361"/>
      <c r="E1527" s="361"/>
      <c r="F1527" s="361"/>
      <c r="G1527" s="361"/>
      <c r="H1527" s="361"/>
      <c r="I1527" s="361"/>
      <c r="J1527" s="361"/>
      <c r="K1527" s="361"/>
      <c r="L1527" s="361"/>
      <c r="M1527" s="361"/>
      <c r="N1527" s="361"/>
      <c r="O1527" s="361"/>
      <c r="P1527" s="361"/>
    </row>
    <row r="1528" spans="1:16" ht="13.5">
      <c r="A1528" s="361"/>
      <c r="B1528" s="361"/>
      <c r="C1528" s="361"/>
      <c r="D1528" s="361"/>
      <c r="E1528" s="361"/>
      <c r="F1528" s="361"/>
      <c r="G1528" s="361"/>
      <c r="H1528" s="361"/>
      <c r="I1528" s="361"/>
      <c r="J1528" s="361"/>
      <c r="K1528" s="361"/>
      <c r="L1528" s="361"/>
      <c r="M1528" s="361"/>
      <c r="N1528" s="361"/>
      <c r="O1528" s="361"/>
      <c r="P1528" s="361"/>
    </row>
    <row r="1529" spans="1:16" ht="13.5">
      <c r="A1529" s="361"/>
      <c r="B1529" s="361"/>
      <c r="C1529" s="361"/>
      <c r="D1529" s="361"/>
      <c r="E1529" s="361"/>
      <c r="F1529" s="361"/>
      <c r="G1529" s="361"/>
      <c r="H1529" s="361"/>
      <c r="I1529" s="361"/>
      <c r="J1529" s="361"/>
      <c r="K1529" s="361"/>
      <c r="L1529" s="361"/>
      <c r="M1529" s="361"/>
      <c r="N1529" s="361"/>
      <c r="O1529" s="361"/>
      <c r="P1529" s="361"/>
    </row>
    <row r="1530" spans="1:16" ht="13.5">
      <c r="A1530" s="361"/>
      <c r="B1530" s="361"/>
      <c r="C1530" s="361"/>
      <c r="D1530" s="361"/>
      <c r="E1530" s="361"/>
      <c r="F1530" s="361"/>
      <c r="G1530" s="361"/>
      <c r="H1530" s="361"/>
      <c r="I1530" s="361"/>
      <c r="J1530" s="361"/>
      <c r="K1530" s="361"/>
      <c r="L1530" s="361"/>
      <c r="M1530" s="361"/>
      <c r="N1530" s="361"/>
      <c r="O1530" s="361"/>
      <c r="P1530" s="361"/>
    </row>
    <row r="1531" spans="1:16" ht="13.5">
      <c r="A1531" s="361"/>
      <c r="B1531" s="361"/>
      <c r="C1531" s="361"/>
      <c r="D1531" s="361"/>
      <c r="E1531" s="361"/>
      <c r="F1531" s="361"/>
      <c r="G1531" s="361"/>
      <c r="H1531" s="361"/>
      <c r="I1531" s="361"/>
      <c r="J1531" s="361"/>
      <c r="K1531" s="361"/>
      <c r="L1531" s="361"/>
      <c r="M1531" s="361"/>
      <c r="N1531" s="361"/>
      <c r="O1531" s="361"/>
      <c r="P1531" s="361"/>
    </row>
    <row r="1532" spans="1:16" ht="13.5">
      <c r="A1532" s="361"/>
      <c r="B1532" s="361"/>
      <c r="C1532" s="361"/>
      <c r="D1532" s="361"/>
      <c r="E1532" s="361"/>
      <c r="F1532" s="361"/>
      <c r="G1532" s="361"/>
      <c r="H1532" s="361"/>
      <c r="I1532" s="361"/>
      <c r="J1532" s="361"/>
      <c r="K1532" s="361"/>
      <c r="L1532" s="361"/>
      <c r="M1532" s="361"/>
      <c r="N1532" s="361"/>
      <c r="O1532" s="361"/>
      <c r="P1532" s="361"/>
    </row>
    <row r="1533" spans="1:16" ht="13.5">
      <c r="A1533" s="361"/>
      <c r="B1533" s="361"/>
      <c r="C1533" s="361"/>
      <c r="D1533" s="361"/>
      <c r="E1533" s="361"/>
      <c r="F1533" s="361"/>
      <c r="G1533" s="361"/>
      <c r="H1533" s="361"/>
      <c r="I1533" s="361"/>
      <c r="J1533" s="361"/>
      <c r="K1533" s="361"/>
      <c r="L1533" s="361"/>
      <c r="M1533" s="361"/>
      <c r="N1533" s="361"/>
      <c r="O1533" s="361"/>
      <c r="P1533" s="361"/>
    </row>
    <row r="1534" spans="1:16" ht="13.5">
      <c r="A1534" s="361"/>
      <c r="B1534" s="361"/>
      <c r="C1534" s="361"/>
      <c r="D1534" s="361"/>
      <c r="E1534" s="361"/>
      <c r="F1534" s="361"/>
      <c r="G1534" s="361"/>
      <c r="H1534" s="361"/>
      <c r="I1534" s="361"/>
      <c r="J1534" s="361"/>
      <c r="K1534" s="361"/>
      <c r="L1534" s="361"/>
      <c r="M1534" s="361"/>
      <c r="N1534" s="361"/>
      <c r="O1534" s="361"/>
      <c r="P1534" s="361"/>
    </row>
    <row r="1535" spans="1:16" ht="13.5">
      <c r="A1535" s="361"/>
      <c r="B1535" s="361"/>
      <c r="C1535" s="361"/>
      <c r="D1535" s="361"/>
      <c r="E1535" s="361"/>
      <c r="F1535" s="361"/>
      <c r="G1535" s="361"/>
      <c r="H1535" s="361"/>
      <c r="I1535" s="361"/>
      <c r="J1535" s="361"/>
      <c r="K1535" s="361"/>
      <c r="L1535" s="361"/>
      <c r="M1535" s="361"/>
      <c r="N1535" s="361"/>
      <c r="O1535" s="361"/>
      <c r="P1535" s="361"/>
    </row>
    <row r="1536" spans="1:16" ht="13.5">
      <c r="A1536" s="361"/>
      <c r="B1536" s="361"/>
      <c r="C1536" s="361"/>
      <c r="D1536" s="361"/>
      <c r="E1536" s="361"/>
      <c r="F1536" s="361"/>
      <c r="G1536" s="361"/>
      <c r="H1536" s="361"/>
      <c r="I1536" s="361"/>
      <c r="J1536" s="361"/>
      <c r="K1536" s="361"/>
      <c r="L1536" s="361"/>
      <c r="M1536" s="361"/>
      <c r="N1536" s="361"/>
      <c r="O1536" s="361"/>
      <c r="P1536" s="361"/>
    </row>
    <row r="1537" spans="1:16" ht="13.5">
      <c r="A1537" s="361"/>
      <c r="B1537" s="361"/>
      <c r="C1537" s="361"/>
      <c r="D1537" s="361"/>
      <c r="E1537" s="361"/>
      <c r="F1537" s="361"/>
      <c r="G1537" s="361"/>
      <c r="H1537" s="361"/>
      <c r="I1537" s="361"/>
      <c r="J1537" s="361"/>
      <c r="K1537" s="361"/>
      <c r="L1537" s="361"/>
      <c r="M1537" s="361"/>
      <c r="N1537" s="361"/>
      <c r="O1537" s="361"/>
      <c r="P1537" s="361"/>
    </row>
    <row r="1538" spans="1:16" ht="13.5">
      <c r="A1538" s="361"/>
      <c r="B1538" s="361"/>
      <c r="C1538" s="361"/>
      <c r="D1538" s="361"/>
      <c r="E1538" s="361"/>
      <c r="F1538" s="361"/>
      <c r="G1538" s="361"/>
      <c r="H1538" s="361"/>
      <c r="I1538" s="361"/>
      <c r="J1538" s="361"/>
      <c r="K1538" s="361"/>
      <c r="L1538" s="361"/>
      <c r="M1538" s="361"/>
      <c r="N1538" s="361"/>
      <c r="O1538" s="361"/>
      <c r="P1538" s="361"/>
    </row>
    <row r="1539" spans="1:16" ht="13.5">
      <c r="A1539" s="361"/>
      <c r="B1539" s="361"/>
      <c r="C1539" s="361"/>
      <c r="D1539" s="361"/>
      <c r="E1539" s="361"/>
      <c r="F1539" s="361"/>
      <c r="G1539" s="361"/>
      <c r="H1539" s="361"/>
      <c r="I1539" s="361"/>
      <c r="J1539" s="361"/>
      <c r="K1539" s="361"/>
      <c r="L1539" s="361"/>
      <c r="M1539" s="361"/>
      <c r="N1539" s="361"/>
      <c r="O1539" s="361"/>
      <c r="P1539" s="361"/>
    </row>
    <row r="1540" spans="1:16" ht="13.5">
      <c r="A1540" s="361"/>
      <c r="B1540" s="361"/>
      <c r="C1540" s="361"/>
      <c r="D1540" s="361"/>
      <c r="E1540" s="361"/>
      <c r="F1540" s="361"/>
      <c r="G1540" s="361"/>
      <c r="H1540" s="361"/>
      <c r="I1540" s="361"/>
      <c r="J1540" s="361"/>
      <c r="K1540" s="361"/>
      <c r="L1540" s="361"/>
      <c r="M1540" s="361"/>
      <c r="N1540" s="361"/>
      <c r="O1540" s="361"/>
      <c r="P1540" s="361"/>
    </row>
    <row r="1541" spans="1:16" ht="13.5">
      <c r="A1541" s="361"/>
      <c r="B1541" s="361"/>
      <c r="C1541" s="361"/>
      <c r="D1541" s="361"/>
      <c r="E1541" s="361"/>
      <c r="F1541" s="361"/>
      <c r="G1541" s="361"/>
      <c r="H1541" s="361"/>
      <c r="I1541" s="361"/>
      <c r="J1541" s="361"/>
      <c r="K1541" s="361"/>
      <c r="L1541" s="361"/>
      <c r="M1541" s="361"/>
      <c r="N1541" s="361"/>
      <c r="O1541" s="361"/>
      <c r="P1541" s="361"/>
    </row>
    <row r="1542" spans="1:16" ht="13.5">
      <c r="A1542" s="361"/>
      <c r="B1542" s="361"/>
      <c r="C1542" s="361"/>
      <c r="D1542" s="361"/>
      <c r="E1542" s="361"/>
      <c r="F1542" s="361"/>
      <c r="G1542" s="361"/>
      <c r="H1542" s="361"/>
      <c r="I1542" s="361"/>
      <c r="J1542" s="361"/>
      <c r="K1542" s="361"/>
      <c r="L1542" s="361"/>
      <c r="M1542" s="361"/>
      <c r="N1542" s="361"/>
      <c r="O1542" s="361"/>
      <c r="P1542" s="361"/>
    </row>
    <row r="1543" spans="1:16" ht="13.5">
      <c r="A1543" s="361"/>
      <c r="B1543" s="361"/>
      <c r="C1543" s="361"/>
      <c r="D1543" s="361"/>
      <c r="E1543" s="361"/>
      <c r="F1543" s="361"/>
      <c r="G1543" s="361"/>
      <c r="H1543" s="361"/>
      <c r="I1543" s="361"/>
      <c r="J1543" s="361"/>
      <c r="K1543" s="361"/>
      <c r="L1543" s="361"/>
      <c r="M1543" s="361"/>
      <c r="N1543" s="361"/>
      <c r="O1543" s="361"/>
      <c r="P1543" s="361"/>
    </row>
    <row r="1544" spans="1:16" ht="13.5">
      <c r="A1544" s="361"/>
      <c r="B1544" s="361"/>
      <c r="C1544" s="361"/>
      <c r="D1544" s="361"/>
      <c r="E1544" s="361"/>
      <c r="F1544" s="361"/>
      <c r="G1544" s="361"/>
      <c r="H1544" s="361"/>
      <c r="I1544" s="361"/>
      <c r="J1544" s="361"/>
      <c r="K1544" s="361"/>
      <c r="L1544" s="361"/>
      <c r="M1544" s="361"/>
      <c r="N1544" s="361"/>
      <c r="O1544" s="361"/>
      <c r="P1544" s="361"/>
    </row>
    <row r="1545" spans="1:16" ht="13.5">
      <c r="A1545" s="361"/>
      <c r="B1545" s="361"/>
      <c r="C1545" s="361"/>
      <c r="D1545" s="361"/>
      <c r="E1545" s="361"/>
      <c r="F1545" s="361"/>
      <c r="G1545" s="361"/>
      <c r="H1545" s="361"/>
      <c r="I1545" s="361"/>
      <c r="J1545" s="361"/>
      <c r="K1545" s="361"/>
      <c r="L1545" s="361"/>
      <c r="M1545" s="361"/>
      <c r="N1545" s="361"/>
      <c r="O1545" s="361"/>
      <c r="P1545" s="361"/>
    </row>
    <row r="1546" spans="1:16" ht="13.5">
      <c r="A1546" s="361"/>
      <c r="B1546" s="361"/>
      <c r="C1546" s="361"/>
      <c r="D1546" s="361"/>
      <c r="E1546" s="361"/>
      <c r="F1546" s="361"/>
      <c r="G1546" s="361"/>
      <c r="H1546" s="361"/>
      <c r="I1546" s="361"/>
      <c r="J1546" s="361"/>
      <c r="K1546" s="361"/>
      <c r="L1546" s="361"/>
      <c r="M1546" s="361"/>
      <c r="N1546" s="361"/>
      <c r="O1546" s="361"/>
      <c r="P1546" s="361"/>
    </row>
    <row r="1547" spans="1:16" ht="13.5">
      <c r="A1547" s="361"/>
      <c r="B1547" s="361"/>
      <c r="C1547" s="361"/>
      <c r="D1547" s="361"/>
      <c r="E1547" s="361"/>
      <c r="F1547" s="361"/>
      <c r="G1547" s="361"/>
      <c r="H1547" s="361"/>
      <c r="I1547" s="361"/>
      <c r="J1547" s="361"/>
      <c r="K1547" s="361"/>
      <c r="L1547" s="361"/>
      <c r="M1547" s="361"/>
      <c r="N1547" s="361"/>
      <c r="O1547" s="361"/>
      <c r="P1547" s="361"/>
    </row>
    <row r="1548" spans="1:16" ht="13.5">
      <c r="A1548" s="361"/>
      <c r="B1548" s="361"/>
      <c r="C1548" s="361"/>
      <c r="D1548" s="361"/>
      <c r="E1548" s="361"/>
      <c r="F1548" s="361"/>
      <c r="G1548" s="361"/>
      <c r="H1548" s="361"/>
      <c r="I1548" s="361"/>
      <c r="J1548" s="361"/>
      <c r="K1548" s="361"/>
      <c r="L1548" s="361"/>
      <c r="M1548" s="361"/>
      <c r="N1548" s="361"/>
      <c r="O1548" s="361"/>
      <c r="P1548" s="361"/>
    </row>
    <row r="1549" spans="1:16" ht="13.5">
      <c r="A1549" s="361"/>
      <c r="B1549" s="361"/>
      <c r="C1549" s="361"/>
      <c r="D1549" s="361"/>
      <c r="E1549" s="361"/>
      <c r="F1549" s="361"/>
      <c r="G1549" s="361"/>
      <c r="H1549" s="361"/>
      <c r="I1549" s="361"/>
      <c r="J1549" s="361"/>
      <c r="K1549" s="361"/>
      <c r="L1549" s="361"/>
      <c r="M1549" s="361"/>
      <c r="N1549" s="361"/>
      <c r="O1549" s="361"/>
      <c r="P1549" s="361"/>
    </row>
    <row r="1550" spans="1:16" ht="13.5">
      <c r="A1550" s="361"/>
      <c r="B1550" s="361"/>
      <c r="C1550" s="361"/>
      <c r="D1550" s="361"/>
      <c r="E1550" s="361"/>
      <c r="F1550" s="361"/>
      <c r="G1550" s="361"/>
      <c r="H1550" s="361"/>
      <c r="I1550" s="361"/>
      <c r="J1550" s="361"/>
      <c r="K1550" s="361"/>
      <c r="L1550" s="361"/>
      <c r="M1550" s="361"/>
      <c r="N1550" s="361"/>
      <c r="O1550" s="361"/>
      <c r="P1550" s="361"/>
    </row>
    <row r="1551" spans="1:16" ht="13.5">
      <c r="A1551" s="361"/>
      <c r="B1551" s="361"/>
      <c r="C1551" s="361"/>
      <c r="D1551" s="361"/>
      <c r="E1551" s="361"/>
      <c r="F1551" s="361"/>
      <c r="G1551" s="361"/>
      <c r="H1551" s="361"/>
      <c r="I1551" s="361"/>
      <c r="J1551" s="361"/>
      <c r="K1551" s="361"/>
      <c r="L1551" s="361"/>
      <c r="M1551" s="361"/>
      <c r="N1551" s="361"/>
      <c r="O1551" s="361"/>
      <c r="P1551" s="361"/>
    </row>
    <row r="1552" spans="1:16" ht="13.5">
      <c r="A1552" s="361"/>
      <c r="B1552" s="361"/>
      <c r="C1552" s="361"/>
      <c r="D1552" s="361"/>
      <c r="E1552" s="361"/>
      <c r="F1552" s="361"/>
      <c r="G1552" s="361"/>
      <c r="H1552" s="361"/>
      <c r="I1552" s="361"/>
      <c r="J1552" s="361"/>
      <c r="K1552" s="361"/>
      <c r="L1552" s="361"/>
      <c r="M1552" s="361"/>
      <c r="N1552" s="361"/>
      <c r="O1552" s="361"/>
      <c r="P1552" s="361"/>
    </row>
    <row r="1553" spans="1:16" ht="13.5">
      <c r="A1553" s="361"/>
      <c r="B1553" s="361"/>
      <c r="C1553" s="361"/>
      <c r="D1553" s="361"/>
      <c r="E1553" s="361"/>
      <c r="F1553" s="361"/>
      <c r="G1553" s="361"/>
      <c r="H1553" s="361"/>
      <c r="I1553" s="361"/>
      <c r="J1553" s="361"/>
      <c r="K1553" s="361"/>
      <c r="L1553" s="361"/>
      <c r="M1553" s="361"/>
      <c r="N1553" s="361"/>
      <c r="O1553" s="361"/>
      <c r="P1553" s="361"/>
    </row>
    <row r="1554" spans="1:16" ht="13.5">
      <c r="A1554" s="361"/>
      <c r="B1554" s="361"/>
      <c r="C1554" s="361"/>
      <c r="D1554" s="361"/>
      <c r="E1554" s="361"/>
      <c r="F1554" s="361"/>
      <c r="G1554" s="361"/>
      <c r="H1554" s="361"/>
      <c r="I1554" s="361"/>
      <c r="J1554" s="361"/>
      <c r="K1554" s="361"/>
      <c r="L1554" s="361"/>
      <c r="M1554" s="361"/>
      <c r="N1554" s="361"/>
      <c r="O1554" s="361"/>
      <c r="P1554" s="361"/>
    </row>
    <row r="1555" spans="1:16" ht="13.5">
      <c r="A1555" s="361"/>
      <c r="B1555" s="361"/>
      <c r="C1555" s="361"/>
      <c r="D1555" s="361"/>
      <c r="E1555" s="361"/>
      <c r="F1555" s="361"/>
      <c r="G1555" s="361"/>
      <c r="H1555" s="361"/>
      <c r="I1555" s="361"/>
      <c r="J1555" s="361"/>
      <c r="K1555" s="361"/>
      <c r="L1555" s="361"/>
      <c r="M1555" s="361"/>
      <c r="N1555" s="361"/>
      <c r="O1555" s="361"/>
      <c r="P1555" s="361"/>
    </row>
    <row r="1556" spans="1:16" ht="13.5">
      <c r="A1556" s="361"/>
      <c r="B1556" s="361"/>
      <c r="C1556" s="361"/>
      <c r="D1556" s="361"/>
      <c r="E1556" s="361"/>
      <c r="F1556" s="361"/>
      <c r="G1556" s="361"/>
      <c r="H1556" s="361"/>
      <c r="I1556" s="361"/>
      <c r="J1556" s="361"/>
      <c r="K1556" s="361"/>
      <c r="L1556" s="361"/>
      <c r="M1556" s="361"/>
      <c r="N1556" s="361"/>
      <c r="O1556" s="361"/>
      <c r="P1556" s="361"/>
    </row>
    <row r="1557" spans="1:16" ht="13.5">
      <c r="A1557" s="361"/>
      <c r="B1557" s="361"/>
      <c r="C1557" s="361"/>
      <c r="D1557" s="361"/>
      <c r="E1557" s="361"/>
      <c r="F1557" s="361"/>
      <c r="G1557" s="361"/>
      <c r="H1557" s="361"/>
      <c r="I1557" s="361"/>
      <c r="J1557" s="361"/>
      <c r="K1557" s="361"/>
      <c r="L1557" s="361"/>
      <c r="M1557" s="361"/>
      <c r="N1557" s="361"/>
      <c r="O1557" s="361"/>
      <c r="P1557" s="361"/>
    </row>
    <row r="1558" spans="1:16" ht="13.5">
      <c r="A1558" s="361"/>
      <c r="B1558" s="361"/>
      <c r="C1558" s="361"/>
      <c r="D1558" s="361"/>
      <c r="E1558" s="361"/>
      <c r="F1558" s="361"/>
      <c r="G1558" s="361"/>
      <c r="H1558" s="361"/>
      <c r="I1558" s="361"/>
      <c r="J1558" s="361"/>
      <c r="K1558" s="361"/>
      <c r="L1558" s="361"/>
      <c r="M1558" s="361"/>
      <c r="N1558" s="361"/>
      <c r="O1558" s="361"/>
      <c r="P1558" s="361"/>
    </row>
    <row r="1559" spans="1:16" ht="13.5">
      <c r="A1559" s="361"/>
      <c r="B1559" s="361"/>
      <c r="C1559" s="361"/>
      <c r="D1559" s="361"/>
      <c r="E1559" s="361"/>
      <c r="F1559" s="361"/>
      <c r="G1559" s="361"/>
      <c r="H1559" s="361"/>
      <c r="I1559" s="361"/>
      <c r="J1559" s="361"/>
      <c r="K1559" s="361"/>
      <c r="L1559" s="361"/>
      <c r="M1559" s="361"/>
      <c r="N1559" s="361"/>
      <c r="O1559" s="361"/>
      <c r="P1559" s="361"/>
    </row>
    <row r="1560" spans="1:16" ht="13.5">
      <c r="A1560" s="361"/>
      <c r="B1560" s="361"/>
      <c r="C1560" s="361"/>
      <c r="D1560" s="361"/>
      <c r="E1560" s="361"/>
      <c r="F1560" s="361"/>
      <c r="G1560" s="361"/>
      <c r="H1560" s="361"/>
      <c r="I1560" s="361"/>
      <c r="J1560" s="361"/>
      <c r="K1560" s="361"/>
      <c r="L1560" s="361"/>
      <c r="M1560" s="361"/>
      <c r="N1560" s="361"/>
      <c r="O1560" s="361"/>
      <c r="P1560" s="361"/>
    </row>
    <row r="1561" spans="1:16" ht="13.5">
      <c r="A1561" s="361"/>
      <c r="B1561" s="361"/>
      <c r="C1561" s="361"/>
      <c r="D1561" s="361"/>
      <c r="E1561" s="361"/>
      <c r="F1561" s="361"/>
      <c r="G1561" s="361"/>
      <c r="H1561" s="361"/>
      <c r="I1561" s="361"/>
      <c r="J1561" s="361"/>
      <c r="K1561" s="361"/>
      <c r="L1561" s="361"/>
      <c r="M1561" s="361"/>
      <c r="N1561" s="361"/>
      <c r="O1561" s="361"/>
      <c r="P1561" s="361"/>
    </row>
    <row r="1562" spans="1:16" ht="13.5">
      <c r="A1562" s="361"/>
      <c r="B1562" s="361"/>
      <c r="C1562" s="361"/>
      <c r="D1562" s="361"/>
      <c r="E1562" s="361"/>
      <c r="F1562" s="361"/>
      <c r="G1562" s="361"/>
      <c r="H1562" s="361"/>
      <c r="I1562" s="361"/>
      <c r="J1562" s="361"/>
      <c r="K1562" s="361"/>
      <c r="L1562" s="361"/>
      <c r="M1562" s="361"/>
      <c r="N1562" s="361"/>
      <c r="O1562" s="361"/>
      <c r="P1562" s="361"/>
    </row>
    <row r="1563" spans="1:16" ht="13.5">
      <c r="A1563" s="361"/>
      <c r="B1563" s="361"/>
      <c r="C1563" s="361"/>
      <c r="D1563" s="361"/>
      <c r="E1563" s="361"/>
      <c r="F1563" s="361"/>
      <c r="G1563" s="361"/>
      <c r="H1563" s="361"/>
      <c r="I1563" s="361"/>
      <c r="J1563" s="361"/>
      <c r="K1563" s="361"/>
      <c r="L1563" s="361"/>
      <c r="M1563" s="361"/>
      <c r="N1563" s="361"/>
      <c r="O1563" s="361"/>
      <c r="P1563" s="361"/>
    </row>
    <row r="1564" spans="1:16" ht="13.5">
      <c r="A1564" s="361"/>
      <c r="B1564" s="361"/>
      <c r="C1564" s="361"/>
      <c r="D1564" s="361"/>
      <c r="E1564" s="361"/>
      <c r="F1564" s="361"/>
      <c r="G1564" s="361"/>
      <c r="H1564" s="361"/>
      <c r="I1564" s="361"/>
      <c r="J1564" s="361"/>
      <c r="K1564" s="361"/>
      <c r="L1564" s="361"/>
      <c r="M1564" s="361"/>
      <c r="N1564" s="361"/>
      <c r="O1564" s="361"/>
      <c r="P1564" s="361"/>
    </row>
    <row r="1565" spans="1:16" ht="13.5">
      <c r="A1565" s="361"/>
      <c r="B1565" s="361"/>
      <c r="C1565" s="361"/>
      <c r="D1565" s="361"/>
      <c r="E1565" s="361"/>
      <c r="F1565" s="361"/>
      <c r="G1565" s="361"/>
      <c r="H1565" s="361"/>
      <c r="I1565" s="361"/>
      <c r="J1565" s="361"/>
      <c r="K1565" s="361"/>
      <c r="L1565" s="361"/>
      <c r="M1565" s="361"/>
      <c r="N1565" s="361"/>
      <c r="O1565" s="361"/>
      <c r="P1565" s="361"/>
    </row>
    <row r="1566" spans="1:16" ht="13.5">
      <c r="A1566" s="361"/>
      <c r="B1566" s="361"/>
      <c r="C1566" s="361"/>
      <c r="D1566" s="361"/>
      <c r="E1566" s="361"/>
      <c r="F1566" s="361"/>
      <c r="G1566" s="361"/>
      <c r="H1566" s="361"/>
      <c r="I1566" s="361"/>
      <c r="J1566" s="361"/>
      <c r="K1566" s="361"/>
      <c r="L1566" s="361"/>
      <c r="M1566" s="361"/>
      <c r="N1566" s="361"/>
      <c r="O1566" s="361"/>
      <c r="P1566" s="361"/>
    </row>
    <row r="1567" spans="1:16" ht="13.5">
      <c r="A1567" s="361"/>
      <c r="B1567" s="361"/>
      <c r="C1567" s="361"/>
      <c r="D1567" s="361"/>
      <c r="E1567" s="361"/>
      <c r="F1567" s="361"/>
      <c r="G1567" s="361"/>
      <c r="H1567" s="361"/>
      <c r="I1567" s="361"/>
      <c r="J1567" s="361"/>
      <c r="K1567" s="361"/>
      <c r="L1567" s="361"/>
      <c r="M1567" s="361"/>
      <c r="N1567" s="361"/>
      <c r="O1567" s="361"/>
      <c r="P1567" s="361"/>
    </row>
    <row r="1568" spans="1:16" ht="13.5">
      <c r="A1568" s="361"/>
      <c r="B1568" s="361"/>
      <c r="C1568" s="361"/>
      <c r="D1568" s="361"/>
      <c r="E1568" s="361"/>
      <c r="F1568" s="361"/>
      <c r="G1568" s="361"/>
      <c r="H1568" s="361"/>
      <c r="I1568" s="361"/>
      <c r="J1568" s="361"/>
      <c r="K1568" s="361"/>
      <c r="L1568" s="361"/>
      <c r="M1568" s="361"/>
      <c r="N1568" s="361"/>
      <c r="O1568" s="361"/>
      <c r="P1568" s="361"/>
    </row>
    <row r="1569" spans="1:16" ht="13.5">
      <c r="A1569" s="361"/>
      <c r="B1569" s="361"/>
      <c r="C1569" s="361"/>
      <c r="D1569" s="361"/>
      <c r="E1569" s="361"/>
      <c r="F1569" s="361"/>
      <c r="G1569" s="361"/>
      <c r="H1569" s="361"/>
      <c r="I1569" s="361"/>
      <c r="J1569" s="361"/>
      <c r="K1569" s="361"/>
      <c r="L1569" s="361"/>
      <c r="M1569" s="361"/>
      <c r="N1569" s="361"/>
      <c r="O1569" s="361"/>
      <c r="P1569" s="361"/>
    </row>
    <row r="1570" spans="1:16" ht="13.5">
      <c r="A1570" s="361"/>
      <c r="B1570" s="361"/>
      <c r="C1570" s="361"/>
      <c r="D1570" s="361"/>
      <c r="E1570" s="361"/>
      <c r="F1570" s="361"/>
      <c r="G1570" s="361"/>
      <c r="H1570" s="361"/>
      <c r="I1570" s="361"/>
      <c r="J1570" s="361"/>
      <c r="K1570" s="361"/>
      <c r="L1570" s="361"/>
      <c r="M1570" s="361"/>
      <c r="N1570" s="361"/>
      <c r="O1570" s="361"/>
      <c r="P1570" s="361"/>
    </row>
    <row r="1571" spans="1:16" ht="13.5">
      <c r="A1571" s="361"/>
      <c r="B1571" s="361"/>
      <c r="C1571" s="361"/>
      <c r="D1571" s="361"/>
      <c r="E1571" s="361"/>
      <c r="F1571" s="361"/>
      <c r="G1571" s="361"/>
      <c r="H1571" s="361"/>
      <c r="I1571" s="361"/>
      <c r="J1571" s="361"/>
      <c r="K1571" s="361"/>
      <c r="L1571" s="361"/>
      <c r="M1571" s="361"/>
      <c r="N1571" s="361"/>
      <c r="O1571" s="361"/>
      <c r="P1571" s="361"/>
    </row>
    <row r="1572" spans="1:16" ht="13.5">
      <c r="A1572" s="361"/>
      <c r="B1572" s="361"/>
      <c r="C1572" s="361"/>
      <c r="D1572" s="361"/>
      <c r="E1572" s="361"/>
      <c r="F1572" s="361"/>
      <c r="G1572" s="361"/>
      <c r="H1572" s="361"/>
      <c r="I1572" s="361"/>
      <c r="J1572" s="361"/>
      <c r="K1572" s="361"/>
      <c r="L1572" s="361"/>
      <c r="M1572" s="361"/>
      <c r="N1572" s="361"/>
      <c r="O1572" s="361"/>
      <c r="P1572" s="361"/>
    </row>
    <row r="1573" spans="1:16" ht="13.5">
      <c r="A1573" s="361"/>
      <c r="B1573" s="361"/>
      <c r="C1573" s="361"/>
      <c r="D1573" s="361"/>
      <c r="E1573" s="361"/>
      <c r="F1573" s="361"/>
      <c r="G1573" s="361"/>
      <c r="H1573" s="361"/>
      <c r="I1573" s="361"/>
      <c r="J1573" s="361"/>
      <c r="K1573" s="361"/>
      <c r="L1573" s="361"/>
      <c r="M1573" s="361"/>
      <c r="N1573" s="361"/>
      <c r="O1573" s="361"/>
      <c r="P1573" s="361"/>
    </row>
    <row r="1574" spans="1:16" ht="13.5">
      <c r="A1574" s="361"/>
      <c r="B1574" s="361"/>
      <c r="C1574" s="361"/>
      <c r="D1574" s="361"/>
      <c r="E1574" s="361"/>
      <c r="F1574" s="361"/>
      <c r="G1574" s="361"/>
      <c r="H1574" s="361"/>
      <c r="I1574" s="361"/>
      <c r="J1574" s="361"/>
      <c r="K1574" s="361"/>
      <c r="L1574" s="361"/>
      <c r="M1574" s="361"/>
      <c r="N1574" s="361"/>
      <c r="O1574" s="361"/>
      <c r="P1574" s="361"/>
    </row>
    <row r="1575" spans="1:16" ht="13.5">
      <c r="A1575" s="361"/>
      <c r="B1575" s="361"/>
      <c r="C1575" s="361"/>
      <c r="D1575" s="361"/>
      <c r="E1575" s="361"/>
      <c r="F1575" s="361"/>
      <c r="G1575" s="361"/>
      <c r="H1575" s="361"/>
      <c r="I1575" s="361"/>
      <c r="J1575" s="361"/>
      <c r="K1575" s="361"/>
      <c r="L1575" s="361"/>
      <c r="M1575" s="361"/>
      <c r="N1575" s="361"/>
      <c r="O1575" s="361"/>
      <c r="P1575" s="361"/>
    </row>
    <row r="1576" spans="1:16" ht="13.5">
      <c r="A1576" s="361"/>
      <c r="B1576" s="361"/>
      <c r="C1576" s="361"/>
      <c r="D1576" s="361"/>
      <c r="E1576" s="361"/>
      <c r="F1576" s="361"/>
      <c r="G1576" s="361"/>
      <c r="H1576" s="361"/>
      <c r="I1576" s="361"/>
      <c r="J1576" s="361"/>
      <c r="K1576" s="361"/>
      <c r="L1576" s="361"/>
      <c r="M1576" s="361"/>
      <c r="N1576" s="361"/>
      <c r="O1576" s="361"/>
      <c r="P1576" s="361"/>
    </row>
    <row r="1577" spans="1:16" ht="13.5">
      <c r="A1577" s="361"/>
      <c r="B1577" s="361"/>
      <c r="C1577" s="361"/>
      <c r="D1577" s="361"/>
      <c r="E1577" s="361"/>
      <c r="F1577" s="361"/>
      <c r="G1577" s="361"/>
      <c r="H1577" s="361"/>
      <c r="I1577" s="361"/>
      <c r="J1577" s="361"/>
      <c r="K1577" s="361"/>
      <c r="L1577" s="361"/>
      <c r="M1577" s="361"/>
      <c r="N1577" s="361"/>
      <c r="O1577" s="361"/>
      <c r="P1577" s="361"/>
    </row>
    <row r="1578" spans="1:16" ht="13.5">
      <c r="A1578" s="361"/>
      <c r="B1578" s="361"/>
      <c r="C1578" s="361"/>
      <c r="D1578" s="361"/>
      <c r="E1578" s="361"/>
      <c r="F1578" s="361"/>
      <c r="G1578" s="361"/>
      <c r="H1578" s="361"/>
      <c r="I1578" s="361"/>
      <c r="J1578" s="361"/>
      <c r="K1578" s="361"/>
      <c r="L1578" s="361"/>
      <c r="M1578" s="361"/>
      <c r="N1578" s="361"/>
      <c r="O1578" s="361"/>
      <c r="P1578" s="361"/>
    </row>
    <row r="1579" spans="1:16" ht="13.5">
      <c r="A1579" s="361"/>
      <c r="B1579" s="361"/>
      <c r="C1579" s="361"/>
      <c r="D1579" s="361"/>
      <c r="E1579" s="361"/>
      <c r="F1579" s="361"/>
      <c r="G1579" s="361"/>
      <c r="H1579" s="361"/>
      <c r="I1579" s="361"/>
      <c r="J1579" s="361"/>
      <c r="K1579" s="361"/>
      <c r="L1579" s="361"/>
      <c r="M1579" s="361"/>
      <c r="N1579" s="361"/>
      <c r="O1579" s="361"/>
      <c r="P1579" s="361"/>
    </row>
    <row r="1580" spans="1:16" ht="13.5">
      <c r="A1580" s="361"/>
      <c r="B1580" s="361"/>
      <c r="C1580" s="361"/>
      <c r="D1580" s="361"/>
      <c r="E1580" s="361"/>
      <c r="F1580" s="361"/>
      <c r="G1580" s="361"/>
      <c r="H1580" s="361"/>
      <c r="I1580" s="361"/>
      <c r="J1580" s="361"/>
      <c r="K1580" s="361"/>
      <c r="L1580" s="361"/>
      <c r="M1580" s="361"/>
      <c r="N1580" s="361"/>
      <c r="O1580" s="361"/>
      <c r="P1580" s="361"/>
    </row>
    <row r="1581" spans="1:16" ht="13.5">
      <c r="A1581" s="361"/>
      <c r="B1581" s="361"/>
      <c r="C1581" s="361"/>
      <c r="D1581" s="361"/>
      <c r="E1581" s="361"/>
      <c r="F1581" s="361"/>
      <c r="G1581" s="361"/>
      <c r="H1581" s="361"/>
      <c r="I1581" s="361"/>
      <c r="J1581" s="361"/>
      <c r="K1581" s="361"/>
      <c r="L1581" s="361"/>
      <c r="M1581" s="361"/>
      <c r="N1581" s="361"/>
      <c r="O1581" s="361"/>
      <c r="P1581" s="361"/>
    </row>
    <row r="1582" spans="1:16" ht="13.5">
      <c r="A1582" s="361"/>
      <c r="B1582" s="361"/>
      <c r="C1582" s="361"/>
      <c r="D1582" s="361"/>
      <c r="E1582" s="361"/>
      <c r="F1582" s="361"/>
      <c r="G1582" s="361"/>
      <c r="H1582" s="361"/>
      <c r="I1582" s="361"/>
      <c r="J1582" s="361"/>
      <c r="K1582" s="361"/>
      <c r="L1582" s="361"/>
      <c r="M1582" s="361"/>
      <c r="N1582" s="361"/>
      <c r="O1582" s="361"/>
      <c r="P1582" s="361"/>
    </row>
    <row r="1583" spans="1:16" ht="13.5">
      <c r="A1583" s="361"/>
      <c r="B1583" s="361"/>
      <c r="C1583" s="361"/>
      <c r="D1583" s="361"/>
      <c r="E1583" s="361"/>
      <c r="F1583" s="361"/>
      <c r="G1583" s="361"/>
      <c r="H1583" s="361"/>
      <c r="I1583" s="361"/>
      <c r="J1583" s="361"/>
      <c r="K1583" s="361"/>
      <c r="L1583" s="361"/>
      <c r="M1583" s="361"/>
      <c r="N1583" s="361"/>
      <c r="O1583" s="361"/>
      <c r="P1583" s="361"/>
    </row>
    <row r="1584" spans="1:16" ht="13.5">
      <c r="A1584" s="361"/>
      <c r="B1584" s="361"/>
      <c r="C1584" s="361"/>
      <c r="D1584" s="361"/>
      <c r="E1584" s="361"/>
      <c r="F1584" s="361"/>
      <c r="G1584" s="361"/>
      <c r="H1584" s="361"/>
      <c r="I1584" s="361"/>
      <c r="J1584" s="361"/>
      <c r="K1584" s="361"/>
      <c r="L1584" s="361"/>
      <c r="M1584" s="361"/>
      <c r="N1584" s="361"/>
      <c r="O1584" s="361"/>
      <c r="P1584" s="361"/>
    </row>
    <row r="1585" spans="1:16" ht="13.5">
      <c r="A1585" s="361"/>
      <c r="B1585" s="361"/>
      <c r="C1585" s="361"/>
      <c r="D1585" s="361"/>
      <c r="E1585" s="361"/>
      <c r="F1585" s="361"/>
      <c r="G1585" s="361"/>
      <c r="H1585" s="361"/>
      <c r="I1585" s="361"/>
      <c r="J1585" s="361"/>
      <c r="K1585" s="361"/>
      <c r="L1585" s="361"/>
      <c r="M1585" s="361"/>
      <c r="N1585" s="361"/>
      <c r="O1585" s="361"/>
      <c r="P1585" s="361"/>
    </row>
    <row r="1586" spans="1:16" ht="13.5">
      <c r="A1586" s="361"/>
      <c r="B1586" s="361"/>
      <c r="C1586" s="361"/>
      <c r="D1586" s="361"/>
      <c r="E1586" s="361"/>
      <c r="F1586" s="361"/>
      <c r="G1586" s="361"/>
      <c r="H1586" s="361"/>
      <c r="I1586" s="361"/>
      <c r="J1586" s="361"/>
      <c r="K1586" s="361"/>
      <c r="L1586" s="361"/>
      <c r="M1586" s="361"/>
      <c r="N1586" s="361"/>
      <c r="O1586" s="361"/>
      <c r="P1586" s="361"/>
    </row>
    <row r="1587" spans="1:16" ht="13.5">
      <c r="A1587" s="361"/>
      <c r="B1587" s="361"/>
      <c r="C1587" s="361"/>
      <c r="D1587" s="361"/>
      <c r="E1587" s="361"/>
      <c r="F1587" s="361"/>
      <c r="G1587" s="361"/>
      <c r="H1587" s="361"/>
      <c r="I1587" s="361"/>
      <c r="J1587" s="361"/>
      <c r="K1587" s="361"/>
      <c r="L1587" s="361"/>
      <c r="M1587" s="361"/>
      <c r="N1587" s="361"/>
      <c r="O1587" s="361"/>
      <c r="P1587" s="361"/>
    </row>
    <row r="1588" spans="1:16" ht="13.5">
      <c r="A1588" s="361"/>
      <c r="B1588" s="361"/>
      <c r="C1588" s="361"/>
      <c r="D1588" s="361"/>
      <c r="E1588" s="361"/>
      <c r="F1588" s="361"/>
      <c r="G1588" s="361"/>
      <c r="H1588" s="361"/>
      <c r="I1588" s="361"/>
      <c r="J1588" s="361"/>
      <c r="K1588" s="361"/>
      <c r="L1588" s="361"/>
      <c r="M1588" s="361"/>
      <c r="N1588" s="361"/>
      <c r="O1588" s="361"/>
      <c r="P1588" s="361"/>
    </row>
    <row r="1589" spans="1:16" ht="13.5">
      <c r="A1589" s="361"/>
      <c r="B1589" s="361"/>
      <c r="C1589" s="361"/>
      <c r="D1589" s="361"/>
      <c r="E1589" s="361"/>
      <c r="F1589" s="361"/>
      <c r="G1589" s="361"/>
      <c r="H1589" s="361"/>
      <c r="I1589" s="361"/>
      <c r="J1589" s="361"/>
      <c r="K1589" s="361"/>
      <c r="L1589" s="361"/>
      <c r="M1589" s="361"/>
      <c r="N1589" s="361"/>
      <c r="O1589" s="361"/>
      <c r="P1589" s="361"/>
    </row>
    <row r="1590" spans="1:16" ht="13.5">
      <c r="A1590" s="361"/>
      <c r="B1590" s="361"/>
      <c r="C1590" s="361"/>
      <c r="D1590" s="361"/>
      <c r="E1590" s="361"/>
      <c r="F1590" s="361"/>
      <c r="G1590" s="361"/>
      <c r="H1590" s="361"/>
      <c r="I1590" s="361"/>
      <c r="J1590" s="361"/>
      <c r="K1590" s="361"/>
      <c r="L1590" s="361"/>
      <c r="M1590" s="361"/>
      <c r="N1590" s="361"/>
      <c r="O1590" s="361"/>
      <c r="P1590" s="361"/>
    </row>
    <row r="1591" spans="1:16" ht="13.5">
      <c r="A1591" s="361"/>
      <c r="B1591" s="361"/>
      <c r="C1591" s="361"/>
      <c r="D1591" s="361"/>
      <c r="E1591" s="361"/>
      <c r="F1591" s="361"/>
      <c r="G1591" s="361"/>
      <c r="H1591" s="361"/>
      <c r="I1591" s="361"/>
      <c r="J1591" s="361"/>
      <c r="K1591" s="361"/>
      <c r="L1591" s="361"/>
      <c r="M1591" s="361"/>
      <c r="N1591" s="361"/>
      <c r="O1591" s="361"/>
      <c r="P1591" s="361"/>
    </row>
    <row r="1592" spans="1:16" ht="13.5">
      <c r="A1592" s="361"/>
      <c r="B1592" s="361"/>
      <c r="C1592" s="361"/>
      <c r="D1592" s="361"/>
      <c r="E1592" s="361"/>
      <c r="F1592" s="361"/>
      <c r="G1592" s="361"/>
      <c r="H1592" s="361"/>
      <c r="I1592" s="361"/>
      <c r="J1592" s="361"/>
      <c r="K1592" s="361"/>
      <c r="L1592" s="361"/>
      <c r="M1592" s="361"/>
      <c r="N1592" s="361"/>
      <c r="O1592" s="361"/>
      <c r="P1592" s="361"/>
    </row>
    <row r="1593" spans="1:16" ht="13.5">
      <c r="A1593" s="361"/>
      <c r="B1593" s="361"/>
      <c r="C1593" s="361"/>
      <c r="D1593" s="361"/>
      <c r="E1593" s="361"/>
      <c r="F1593" s="361"/>
      <c r="G1593" s="361"/>
      <c r="H1593" s="361"/>
      <c r="I1593" s="361"/>
      <c r="J1593" s="361"/>
      <c r="K1593" s="361"/>
      <c r="L1593" s="361"/>
      <c r="M1593" s="361"/>
      <c r="N1593" s="361"/>
      <c r="O1593" s="361"/>
      <c r="P1593" s="361"/>
    </row>
    <row r="1594" spans="1:16" ht="13.5">
      <c r="A1594" s="361"/>
      <c r="B1594" s="361"/>
      <c r="C1594" s="361"/>
      <c r="D1594" s="361"/>
      <c r="E1594" s="361"/>
      <c r="F1594" s="361"/>
      <c r="G1594" s="361"/>
      <c r="H1594" s="361"/>
      <c r="I1594" s="361"/>
      <c r="J1594" s="361"/>
      <c r="K1594" s="361"/>
      <c r="L1594" s="361"/>
      <c r="M1594" s="361"/>
      <c r="N1594" s="361"/>
      <c r="O1594" s="361"/>
      <c r="P1594" s="361"/>
    </row>
    <row r="1595" spans="1:16" ht="13.5">
      <c r="A1595" s="361"/>
      <c r="B1595" s="361"/>
      <c r="C1595" s="361"/>
      <c r="D1595" s="361"/>
      <c r="E1595" s="361"/>
      <c r="F1595" s="361"/>
      <c r="G1595" s="361"/>
      <c r="H1595" s="361"/>
      <c r="I1595" s="361"/>
      <c r="J1595" s="361"/>
      <c r="K1595" s="361"/>
      <c r="L1595" s="361"/>
      <c r="M1595" s="361"/>
      <c r="N1595" s="361"/>
      <c r="O1595" s="361"/>
      <c r="P1595" s="361"/>
    </row>
    <row r="1596" spans="1:16" ht="13.5">
      <c r="A1596" s="361"/>
      <c r="B1596" s="361"/>
      <c r="C1596" s="361"/>
      <c r="D1596" s="361"/>
      <c r="E1596" s="361"/>
      <c r="F1596" s="361"/>
      <c r="G1596" s="361"/>
      <c r="H1596" s="361"/>
      <c r="I1596" s="361"/>
      <c r="J1596" s="361"/>
      <c r="K1596" s="361"/>
      <c r="L1596" s="361"/>
      <c r="M1596" s="361"/>
      <c r="N1596" s="361"/>
      <c r="O1596" s="361"/>
      <c r="P1596" s="361"/>
    </row>
    <row r="1597" spans="1:16" ht="13.5">
      <c r="A1597" s="361"/>
      <c r="B1597" s="361"/>
      <c r="C1597" s="361"/>
      <c r="D1597" s="361"/>
      <c r="E1597" s="361"/>
      <c r="F1597" s="361"/>
      <c r="G1597" s="361"/>
      <c r="H1597" s="361"/>
      <c r="I1597" s="361"/>
      <c r="J1597" s="361"/>
      <c r="K1597" s="361"/>
      <c r="L1597" s="361"/>
      <c r="M1597" s="361"/>
      <c r="N1597" s="361"/>
      <c r="O1597" s="361"/>
      <c r="P1597" s="361"/>
    </row>
    <row r="1598" spans="1:16" ht="13.5">
      <c r="A1598" s="361"/>
      <c r="B1598" s="361"/>
      <c r="C1598" s="361"/>
      <c r="D1598" s="361"/>
      <c r="E1598" s="361"/>
      <c r="F1598" s="361"/>
      <c r="G1598" s="361"/>
      <c r="H1598" s="361"/>
      <c r="I1598" s="361"/>
      <c r="J1598" s="361"/>
      <c r="K1598" s="361"/>
      <c r="L1598" s="361"/>
      <c r="M1598" s="361"/>
      <c r="N1598" s="361"/>
      <c r="O1598" s="361"/>
      <c r="P1598" s="361"/>
    </row>
    <row r="1599" spans="1:16" ht="13.5">
      <c r="A1599" s="361"/>
      <c r="B1599" s="361"/>
      <c r="C1599" s="361"/>
      <c r="D1599" s="361"/>
      <c r="E1599" s="361"/>
      <c r="F1599" s="361"/>
      <c r="G1599" s="361"/>
      <c r="H1599" s="361"/>
      <c r="I1599" s="361"/>
      <c r="J1599" s="361"/>
      <c r="K1599" s="361"/>
      <c r="L1599" s="361"/>
      <c r="M1599" s="361"/>
      <c r="N1599" s="361"/>
      <c r="O1599" s="361"/>
      <c r="P1599" s="361"/>
    </row>
    <row r="1600" spans="1:16" ht="13.5">
      <c r="A1600" s="361"/>
      <c r="B1600" s="361"/>
      <c r="C1600" s="361"/>
      <c r="D1600" s="361"/>
      <c r="E1600" s="361"/>
      <c r="F1600" s="361"/>
      <c r="G1600" s="361"/>
      <c r="H1600" s="361"/>
      <c r="I1600" s="361"/>
      <c r="J1600" s="361"/>
      <c r="K1600" s="361"/>
      <c r="L1600" s="361"/>
      <c r="M1600" s="361"/>
      <c r="N1600" s="361"/>
      <c r="O1600" s="361"/>
      <c r="P1600" s="361"/>
    </row>
    <row r="1601" spans="1:16" ht="13.5">
      <c r="A1601" s="361"/>
      <c r="B1601" s="361"/>
      <c r="C1601" s="361"/>
      <c r="D1601" s="361"/>
      <c r="E1601" s="361"/>
      <c r="F1601" s="361"/>
      <c r="G1601" s="361"/>
      <c r="H1601" s="361"/>
      <c r="I1601" s="361"/>
      <c r="J1601" s="361"/>
      <c r="K1601" s="361"/>
      <c r="L1601" s="361"/>
      <c r="M1601" s="361"/>
      <c r="N1601" s="361"/>
      <c r="O1601" s="361"/>
      <c r="P1601" s="361"/>
    </row>
    <row r="1602" spans="1:16" ht="13.5">
      <c r="A1602" s="361"/>
      <c r="B1602" s="361"/>
      <c r="C1602" s="361"/>
      <c r="D1602" s="361"/>
      <c r="E1602" s="361"/>
      <c r="F1602" s="361"/>
      <c r="G1602" s="361"/>
      <c r="H1602" s="361"/>
      <c r="I1602" s="361"/>
      <c r="J1602" s="361"/>
      <c r="K1602" s="361"/>
      <c r="L1602" s="361"/>
      <c r="M1602" s="361"/>
      <c r="N1602" s="361"/>
      <c r="O1602" s="361"/>
      <c r="P1602" s="361"/>
    </row>
    <row r="1603" spans="1:16" ht="13.5">
      <c r="A1603" s="361"/>
      <c r="B1603" s="361"/>
      <c r="C1603" s="361"/>
      <c r="D1603" s="361"/>
      <c r="E1603" s="361"/>
      <c r="F1603" s="361"/>
      <c r="G1603" s="361"/>
      <c r="H1603" s="361"/>
      <c r="I1603" s="361"/>
      <c r="J1603" s="361"/>
      <c r="K1603" s="361"/>
      <c r="L1603" s="361"/>
      <c r="M1603" s="361"/>
      <c r="N1603" s="361"/>
      <c r="O1603" s="361"/>
      <c r="P1603" s="361"/>
    </row>
    <row r="1604" spans="1:16" ht="13.5">
      <c r="A1604" s="361"/>
      <c r="B1604" s="361"/>
      <c r="C1604" s="361"/>
      <c r="D1604" s="361"/>
      <c r="E1604" s="361"/>
      <c r="F1604" s="361"/>
      <c r="G1604" s="361"/>
      <c r="H1604" s="361"/>
      <c r="I1604" s="361"/>
      <c r="J1604" s="361"/>
      <c r="K1604" s="361"/>
      <c r="L1604" s="361"/>
      <c r="M1604" s="361"/>
      <c r="N1604" s="361"/>
      <c r="O1604" s="361"/>
      <c r="P1604" s="361"/>
    </row>
    <row r="1605" spans="1:16" ht="13.5">
      <c r="A1605" s="361"/>
      <c r="B1605" s="361"/>
      <c r="C1605" s="361"/>
      <c r="D1605" s="361"/>
      <c r="E1605" s="361"/>
      <c r="F1605" s="361"/>
      <c r="G1605" s="361"/>
      <c r="H1605" s="361"/>
      <c r="I1605" s="361"/>
      <c r="J1605" s="361"/>
      <c r="K1605" s="361"/>
      <c r="L1605" s="361"/>
      <c r="M1605" s="361"/>
      <c r="N1605" s="361"/>
      <c r="O1605" s="361"/>
      <c r="P1605" s="361"/>
    </row>
    <row r="1606" spans="1:16" ht="13.5">
      <c r="A1606" s="361"/>
      <c r="B1606" s="361"/>
      <c r="C1606" s="361"/>
      <c r="D1606" s="361"/>
      <c r="E1606" s="361"/>
      <c r="F1606" s="361"/>
      <c r="G1606" s="361"/>
      <c r="H1606" s="361"/>
      <c r="I1606" s="361"/>
      <c r="J1606" s="361"/>
      <c r="K1606" s="361"/>
      <c r="L1606" s="361"/>
      <c r="M1606" s="361"/>
      <c r="N1606" s="361"/>
      <c r="O1606" s="361"/>
      <c r="P1606" s="361"/>
    </row>
    <row r="1607" spans="1:16" ht="13.5">
      <c r="A1607" s="361"/>
      <c r="B1607" s="361"/>
      <c r="C1607" s="361"/>
      <c r="D1607" s="361"/>
      <c r="E1607" s="361"/>
      <c r="F1607" s="361"/>
      <c r="G1607" s="361"/>
      <c r="H1607" s="361"/>
      <c r="I1607" s="361"/>
      <c r="J1607" s="361"/>
      <c r="K1607" s="361"/>
      <c r="L1607" s="361"/>
      <c r="M1607" s="361"/>
      <c r="N1607" s="361"/>
      <c r="O1607" s="361"/>
      <c r="P1607" s="361"/>
    </row>
    <row r="1608" spans="1:16" ht="13.5">
      <c r="A1608" s="361"/>
      <c r="B1608" s="361"/>
      <c r="C1608" s="361"/>
      <c r="D1608" s="361"/>
      <c r="E1608" s="361"/>
      <c r="F1608" s="361"/>
      <c r="G1608" s="361"/>
      <c r="H1608" s="361"/>
      <c r="I1608" s="361"/>
      <c r="J1608" s="361"/>
      <c r="K1608" s="361"/>
      <c r="L1608" s="361"/>
      <c r="M1608" s="361"/>
      <c r="N1608" s="361"/>
      <c r="O1608" s="361"/>
      <c r="P1608" s="361"/>
    </row>
    <row r="1609" spans="1:16" ht="13.5">
      <c r="A1609" s="361"/>
      <c r="B1609" s="361"/>
      <c r="C1609" s="361"/>
      <c r="D1609" s="361"/>
      <c r="E1609" s="361"/>
      <c r="F1609" s="361"/>
      <c r="G1609" s="361"/>
      <c r="H1609" s="361"/>
      <c r="I1609" s="361"/>
      <c r="J1609" s="361"/>
      <c r="K1609" s="361"/>
      <c r="L1609" s="361"/>
      <c r="M1609" s="361"/>
      <c r="N1609" s="361"/>
      <c r="O1609" s="361"/>
      <c r="P1609" s="361"/>
    </row>
    <row r="1610" spans="1:16" ht="13.5">
      <c r="A1610" s="361"/>
      <c r="B1610" s="361"/>
      <c r="C1610" s="361"/>
      <c r="D1610" s="361"/>
      <c r="E1610" s="361"/>
      <c r="F1610" s="361"/>
      <c r="G1610" s="361"/>
      <c r="H1610" s="361"/>
      <c r="I1610" s="361"/>
      <c r="J1610" s="361"/>
      <c r="K1610" s="361"/>
      <c r="L1610" s="361"/>
      <c r="M1610" s="361"/>
      <c r="N1610" s="361"/>
      <c r="O1610" s="361"/>
      <c r="P1610" s="361"/>
    </row>
    <row r="1611" spans="1:16" ht="13.5">
      <c r="A1611" s="361"/>
      <c r="B1611" s="361"/>
      <c r="C1611" s="361"/>
      <c r="D1611" s="361"/>
      <c r="E1611" s="361"/>
      <c r="F1611" s="361"/>
      <c r="G1611" s="361"/>
      <c r="H1611" s="361"/>
      <c r="I1611" s="361"/>
      <c r="J1611" s="361"/>
      <c r="K1611" s="361"/>
      <c r="L1611" s="361"/>
      <c r="M1611" s="361"/>
      <c r="N1611" s="361"/>
      <c r="O1611" s="361"/>
      <c r="P1611" s="361"/>
    </row>
    <row r="1612" spans="1:16" ht="13.5">
      <c r="A1612" s="361"/>
      <c r="B1612" s="361"/>
      <c r="C1612" s="361"/>
      <c r="D1612" s="361"/>
      <c r="E1612" s="361"/>
      <c r="F1612" s="361"/>
      <c r="G1612" s="361"/>
      <c r="H1612" s="361"/>
      <c r="I1612" s="361"/>
      <c r="J1612" s="361"/>
      <c r="K1612" s="361"/>
      <c r="L1612" s="361"/>
      <c r="M1612" s="361"/>
      <c r="N1612" s="361"/>
      <c r="O1612" s="361"/>
      <c r="P1612" s="361"/>
    </row>
    <row r="1613" spans="1:16" ht="13.5">
      <c r="A1613" s="361"/>
      <c r="B1613" s="361"/>
      <c r="C1613" s="361"/>
      <c r="D1613" s="361"/>
      <c r="E1613" s="361"/>
      <c r="F1613" s="361"/>
      <c r="G1613" s="361"/>
      <c r="H1613" s="361"/>
      <c r="I1613" s="361"/>
      <c r="J1613" s="361"/>
      <c r="K1613" s="361"/>
      <c r="L1613" s="361"/>
      <c r="M1613" s="361"/>
      <c r="N1613" s="361"/>
      <c r="O1613" s="361"/>
      <c r="P1613" s="361"/>
    </row>
    <row r="1614" spans="1:16" ht="13.5">
      <c r="A1614" s="361"/>
      <c r="B1614" s="361"/>
      <c r="C1614" s="361"/>
      <c r="D1614" s="361"/>
      <c r="E1614" s="361"/>
      <c r="F1614" s="361"/>
      <c r="G1614" s="361"/>
      <c r="H1614" s="361"/>
      <c r="I1614" s="361"/>
      <c r="J1614" s="361"/>
      <c r="K1614" s="361"/>
      <c r="L1614" s="361"/>
      <c r="M1614" s="361"/>
      <c r="N1614" s="361"/>
      <c r="O1614" s="361"/>
      <c r="P1614" s="361"/>
    </row>
    <row r="1615" spans="1:16" ht="13.5">
      <c r="A1615" s="361"/>
      <c r="B1615" s="361"/>
      <c r="C1615" s="361"/>
      <c r="D1615" s="361"/>
      <c r="E1615" s="361"/>
      <c r="F1615" s="361"/>
      <c r="G1615" s="361"/>
      <c r="H1615" s="361"/>
      <c r="I1615" s="361"/>
      <c r="J1615" s="361"/>
      <c r="K1615" s="361"/>
      <c r="L1615" s="361"/>
      <c r="M1615" s="361"/>
      <c r="N1615" s="361"/>
      <c r="O1615" s="361"/>
      <c r="P1615" s="361"/>
    </row>
    <row r="1616" spans="1:16" ht="13.5">
      <c r="A1616" s="361"/>
      <c r="B1616" s="361"/>
      <c r="C1616" s="361"/>
      <c r="D1616" s="361"/>
      <c r="E1616" s="361"/>
      <c r="F1616" s="361"/>
      <c r="G1616" s="361"/>
      <c r="H1616" s="361"/>
      <c r="I1616" s="361"/>
      <c r="J1616" s="361"/>
      <c r="K1616" s="361"/>
      <c r="L1616" s="361"/>
      <c r="M1616" s="361"/>
      <c r="N1616" s="361"/>
      <c r="O1616" s="361"/>
      <c r="P1616" s="361"/>
    </row>
    <row r="1617" spans="1:16" ht="13.5">
      <c r="A1617" s="361"/>
      <c r="B1617" s="361"/>
      <c r="C1617" s="361"/>
      <c r="D1617" s="361"/>
      <c r="E1617" s="361"/>
      <c r="F1617" s="361"/>
      <c r="G1617" s="361"/>
      <c r="H1617" s="361"/>
      <c r="I1617" s="361"/>
      <c r="J1617" s="361"/>
      <c r="K1617" s="361"/>
      <c r="L1617" s="361"/>
      <c r="M1617" s="361"/>
      <c r="N1617" s="361"/>
      <c r="O1617" s="361"/>
      <c r="P1617" s="361"/>
    </row>
    <row r="1618" spans="1:16" ht="13.5">
      <c r="A1618" s="361"/>
      <c r="B1618" s="361"/>
      <c r="C1618" s="361"/>
      <c r="D1618" s="361"/>
      <c r="E1618" s="361"/>
      <c r="F1618" s="361"/>
      <c r="G1618" s="361"/>
      <c r="H1618" s="361"/>
      <c r="I1618" s="361"/>
      <c r="J1618" s="361"/>
      <c r="K1618" s="361"/>
      <c r="L1618" s="361"/>
      <c r="M1618" s="361"/>
      <c r="N1618" s="361"/>
      <c r="O1618" s="361"/>
      <c r="P1618" s="361"/>
    </row>
    <row r="1619" spans="1:16" ht="13.5">
      <c r="A1619" s="361"/>
      <c r="B1619" s="361"/>
      <c r="C1619" s="361"/>
      <c r="D1619" s="361"/>
      <c r="E1619" s="361"/>
      <c r="F1619" s="361"/>
      <c r="G1619" s="361"/>
      <c r="H1619" s="361"/>
      <c r="I1619" s="361"/>
      <c r="J1619" s="361"/>
      <c r="K1619" s="361"/>
      <c r="L1619" s="361"/>
      <c r="M1619" s="361"/>
      <c r="N1619" s="361"/>
      <c r="O1619" s="361"/>
      <c r="P1619" s="361"/>
    </row>
    <row r="1620" spans="1:16" ht="13.5">
      <c r="A1620" s="361"/>
      <c r="B1620" s="361"/>
      <c r="C1620" s="361"/>
      <c r="D1620" s="361"/>
      <c r="E1620" s="361"/>
      <c r="F1620" s="361"/>
      <c r="G1620" s="361"/>
      <c r="H1620" s="361"/>
      <c r="I1620" s="361"/>
      <c r="J1620" s="361"/>
      <c r="K1620" s="361"/>
      <c r="L1620" s="361"/>
      <c r="M1620" s="361"/>
      <c r="N1620" s="361"/>
      <c r="O1620" s="361"/>
      <c r="P1620" s="361"/>
    </row>
    <row r="1621" spans="1:16" ht="13.5">
      <c r="A1621" s="361"/>
      <c r="B1621" s="361"/>
      <c r="C1621" s="361"/>
      <c r="D1621" s="361"/>
      <c r="E1621" s="361"/>
      <c r="F1621" s="361"/>
      <c r="G1621" s="361"/>
      <c r="H1621" s="361"/>
      <c r="I1621" s="361"/>
      <c r="J1621" s="361"/>
      <c r="K1621" s="361"/>
      <c r="L1621" s="361"/>
      <c r="M1621" s="361"/>
      <c r="N1621" s="361"/>
      <c r="O1621" s="361"/>
      <c r="P1621" s="361"/>
    </row>
    <row r="1622" spans="1:16" ht="13.5">
      <c r="A1622" s="361"/>
      <c r="B1622" s="361"/>
      <c r="C1622" s="361"/>
      <c r="D1622" s="361"/>
      <c r="E1622" s="361"/>
      <c r="F1622" s="361"/>
      <c r="G1622" s="361"/>
      <c r="H1622" s="361"/>
      <c r="I1622" s="361"/>
      <c r="J1622" s="361"/>
      <c r="K1622" s="361"/>
      <c r="L1622" s="361"/>
      <c r="M1622" s="361"/>
      <c r="N1622" s="361"/>
      <c r="O1622" s="361"/>
      <c r="P1622" s="361"/>
    </row>
    <row r="1623" spans="1:16" ht="13.5">
      <c r="A1623" s="361"/>
      <c r="B1623" s="361"/>
      <c r="C1623" s="361"/>
      <c r="D1623" s="361"/>
      <c r="E1623" s="361"/>
      <c r="F1623" s="361"/>
      <c r="G1623" s="361"/>
      <c r="H1623" s="361"/>
      <c r="I1623" s="361"/>
      <c r="J1623" s="361"/>
      <c r="K1623" s="361"/>
      <c r="L1623" s="361"/>
      <c r="M1623" s="361"/>
      <c r="N1623" s="361"/>
      <c r="O1623" s="361"/>
      <c r="P1623" s="361"/>
    </row>
    <row r="1624" spans="1:16" ht="13.5">
      <c r="A1624" s="361"/>
      <c r="B1624" s="361"/>
      <c r="C1624" s="361"/>
      <c r="D1624" s="361"/>
      <c r="E1624" s="361"/>
      <c r="F1624" s="361"/>
      <c r="G1624" s="361"/>
      <c r="H1624" s="361"/>
      <c r="I1624" s="361"/>
      <c r="J1624" s="361"/>
      <c r="K1624" s="361"/>
      <c r="L1624" s="361"/>
      <c r="M1624" s="361"/>
      <c r="N1624" s="361"/>
      <c r="O1624" s="361"/>
      <c r="P1624" s="361"/>
    </row>
    <row r="1625" spans="1:16" ht="13.5">
      <c r="A1625" s="361"/>
      <c r="B1625" s="361"/>
      <c r="C1625" s="361"/>
      <c r="D1625" s="361"/>
      <c r="E1625" s="361"/>
      <c r="F1625" s="361"/>
      <c r="G1625" s="361"/>
      <c r="H1625" s="361"/>
      <c r="I1625" s="361"/>
      <c r="J1625" s="361"/>
      <c r="K1625" s="361"/>
      <c r="L1625" s="361"/>
      <c r="M1625" s="361"/>
      <c r="N1625" s="361"/>
      <c r="O1625" s="361"/>
      <c r="P1625" s="361"/>
    </row>
    <row r="1626" spans="1:16" ht="13.5">
      <c r="A1626" s="361"/>
      <c r="B1626" s="361"/>
      <c r="C1626" s="361"/>
      <c r="D1626" s="361"/>
      <c r="E1626" s="361"/>
      <c r="F1626" s="361"/>
      <c r="G1626" s="361"/>
      <c r="H1626" s="361"/>
      <c r="I1626" s="361"/>
      <c r="J1626" s="361"/>
      <c r="K1626" s="361"/>
      <c r="L1626" s="361"/>
      <c r="M1626" s="361"/>
      <c r="N1626" s="361"/>
      <c r="O1626" s="361"/>
      <c r="P1626" s="361"/>
    </row>
    <row r="1627" spans="1:16" ht="13.5">
      <c r="A1627" s="361"/>
      <c r="B1627" s="361"/>
      <c r="C1627" s="361"/>
      <c r="D1627" s="361"/>
      <c r="E1627" s="361"/>
      <c r="F1627" s="361"/>
      <c r="G1627" s="361"/>
      <c r="H1627" s="361"/>
      <c r="I1627" s="361"/>
      <c r="J1627" s="361"/>
      <c r="K1627" s="361"/>
      <c r="L1627" s="361"/>
      <c r="M1627" s="361"/>
      <c r="N1627" s="361"/>
      <c r="O1627" s="361"/>
      <c r="P1627" s="361"/>
    </row>
    <row r="1628" spans="1:16" ht="13.5">
      <c r="A1628" s="361"/>
      <c r="B1628" s="361"/>
      <c r="C1628" s="361"/>
      <c r="D1628" s="361"/>
      <c r="E1628" s="361"/>
      <c r="F1628" s="361"/>
      <c r="G1628" s="361"/>
      <c r="H1628" s="361"/>
      <c r="I1628" s="361"/>
      <c r="J1628" s="361"/>
      <c r="K1628" s="361"/>
      <c r="L1628" s="361"/>
      <c r="M1628" s="361"/>
      <c r="N1628" s="361"/>
      <c r="O1628" s="361"/>
      <c r="P1628" s="361"/>
    </row>
    <row r="1629" spans="1:16" ht="13.5">
      <c r="A1629" s="361"/>
      <c r="B1629" s="361"/>
      <c r="C1629" s="361"/>
      <c r="D1629" s="361"/>
      <c r="E1629" s="361"/>
      <c r="F1629" s="361"/>
      <c r="G1629" s="361"/>
      <c r="H1629" s="361"/>
      <c r="I1629" s="361"/>
      <c r="J1629" s="361"/>
      <c r="K1629" s="361"/>
      <c r="L1629" s="361"/>
      <c r="M1629" s="361"/>
      <c r="N1629" s="361"/>
      <c r="O1629" s="361"/>
      <c r="P1629" s="361"/>
    </row>
    <row r="1630" spans="1:16" ht="13.5">
      <c r="A1630" s="361"/>
      <c r="B1630" s="361"/>
      <c r="C1630" s="361"/>
      <c r="D1630" s="361"/>
      <c r="E1630" s="361"/>
      <c r="F1630" s="361"/>
      <c r="G1630" s="361"/>
      <c r="H1630" s="361"/>
      <c r="I1630" s="361"/>
      <c r="J1630" s="361"/>
      <c r="K1630" s="361"/>
      <c r="L1630" s="361"/>
      <c r="M1630" s="361"/>
      <c r="N1630" s="361"/>
      <c r="O1630" s="361"/>
      <c r="P1630" s="361"/>
    </row>
    <row r="1631" spans="1:16" ht="13.5">
      <c r="A1631" s="361"/>
      <c r="B1631" s="361"/>
      <c r="C1631" s="361"/>
      <c r="D1631" s="361"/>
      <c r="E1631" s="361"/>
      <c r="F1631" s="361"/>
      <c r="G1631" s="361"/>
      <c r="H1631" s="361"/>
      <c r="I1631" s="361"/>
      <c r="J1631" s="361"/>
      <c r="K1631" s="361"/>
      <c r="L1631" s="361"/>
      <c r="M1631" s="361"/>
      <c r="N1631" s="361"/>
      <c r="O1631" s="361"/>
      <c r="P1631" s="361"/>
    </row>
    <row r="1632" spans="1:16" ht="13.5">
      <c r="A1632" s="361"/>
      <c r="B1632" s="361"/>
      <c r="C1632" s="361"/>
      <c r="D1632" s="361"/>
      <c r="E1632" s="361"/>
      <c r="F1632" s="361"/>
      <c r="G1632" s="361"/>
      <c r="H1632" s="361"/>
      <c r="I1632" s="361"/>
      <c r="J1632" s="361"/>
      <c r="K1632" s="361"/>
      <c r="L1632" s="361"/>
      <c r="M1632" s="361"/>
      <c r="N1632" s="361"/>
      <c r="O1632" s="361"/>
      <c r="P1632" s="361"/>
    </row>
    <row r="1633" spans="1:16" ht="13.5">
      <c r="A1633" s="361"/>
      <c r="B1633" s="361"/>
      <c r="C1633" s="361"/>
      <c r="D1633" s="361"/>
      <c r="E1633" s="361"/>
      <c r="F1633" s="361"/>
      <c r="G1633" s="361"/>
      <c r="H1633" s="361"/>
      <c r="I1633" s="361"/>
      <c r="J1633" s="361"/>
      <c r="K1633" s="361"/>
      <c r="L1633" s="361"/>
      <c r="M1633" s="361"/>
      <c r="N1633" s="361"/>
      <c r="O1633" s="361"/>
      <c r="P1633" s="361"/>
    </row>
    <row r="1634" spans="1:16" ht="13.5">
      <c r="A1634" s="361"/>
      <c r="B1634" s="361"/>
      <c r="C1634" s="361"/>
      <c r="D1634" s="361"/>
      <c r="E1634" s="361"/>
      <c r="F1634" s="361"/>
      <c r="G1634" s="361"/>
      <c r="H1634" s="361"/>
      <c r="I1634" s="361"/>
      <c r="J1634" s="361"/>
      <c r="K1634" s="361"/>
      <c r="L1634" s="361"/>
      <c r="M1634" s="361"/>
      <c r="N1634" s="361"/>
      <c r="O1634" s="361"/>
      <c r="P1634" s="361"/>
    </row>
    <row r="1635" spans="1:16" ht="13.5">
      <c r="A1635" s="361"/>
      <c r="B1635" s="361"/>
      <c r="C1635" s="361"/>
      <c r="D1635" s="361"/>
      <c r="E1635" s="361"/>
      <c r="F1635" s="361"/>
      <c r="G1635" s="361"/>
      <c r="H1635" s="361"/>
      <c r="I1635" s="361"/>
      <c r="J1635" s="361"/>
      <c r="K1635" s="361"/>
      <c r="L1635" s="361"/>
      <c r="M1635" s="361"/>
      <c r="N1635" s="361"/>
      <c r="O1635" s="361"/>
      <c r="P1635" s="361"/>
    </row>
    <row r="1636" spans="1:16" ht="13.5">
      <c r="A1636" s="361"/>
      <c r="B1636" s="361"/>
      <c r="C1636" s="361"/>
      <c r="D1636" s="361"/>
      <c r="E1636" s="361"/>
      <c r="F1636" s="361"/>
      <c r="G1636" s="361"/>
      <c r="H1636" s="361"/>
      <c r="I1636" s="361"/>
      <c r="J1636" s="361"/>
      <c r="K1636" s="361"/>
      <c r="L1636" s="361"/>
      <c r="M1636" s="361"/>
      <c r="N1636" s="361"/>
      <c r="O1636" s="361"/>
      <c r="P1636" s="361"/>
    </row>
    <row r="1637" spans="1:16" ht="13.5">
      <c r="A1637" s="361"/>
      <c r="B1637" s="361"/>
      <c r="C1637" s="361"/>
      <c r="D1637" s="361"/>
      <c r="E1637" s="361"/>
      <c r="F1637" s="361"/>
      <c r="G1637" s="361"/>
      <c r="H1637" s="361"/>
      <c r="I1637" s="361"/>
      <c r="J1637" s="361"/>
      <c r="K1637" s="361"/>
      <c r="L1637" s="361"/>
      <c r="M1637" s="361"/>
      <c r="N1637" s="361"/>
      <c r="O1637" s="361"/>
      <c r="P1637" s="361"/>
    </row>
    <row r="1638" spans="1:16" ht="13.5">
      <c r="A1638" s="361"/>
      <c r="B1638" s="361"/>
      <c r="C1638" s="361"/>
      <c r="D1638" s="361"/>
      <c r="E1638" s="361"/>
      <c r="F1638" s="361"/>
      <c r="G1638" s="361"/>
      <c r="H1638" s="361"/>
      <c r="I1638" s="361"/>
      <c r="J1638" s="361"/>
      <c r="K1638" s="361"/>
      <c r="L1638" s="361"/>
      <c r="M1638" s="361"/>
      <c r="N1638" s="361"/>
      <c r="O1638" s="361"/>
      <c r="P1638" s="361"/>
    </row>
    <row r="1639" spans="1:16" ht="13.5">
      <c r="A1639" s="361"/>
      <c r="B1639" s="361"/>
      <c r="C1639" s="361"/>
      <c r="D1639" s="361"/>
      <c r="E1639" s="361"/>
      <c r="F1639" s="361"/>
      <c r="G1639" s="361"/>
      <c r="H1639" s="361"/>
      <c r="I1639" s="361"/>
      <c r="J1639" s="361"/>
      <c r="K1639" s="361"/>
      <c r="L1639" s="361"/>
      <c r="M1639" s="361"/>
      <c r="N1639" s="361"/>
      <c r="O1639" s="361"/>
      <c r="P1639" s="361"/>
    </row>
    <row r="1640" spans="1:16" ht="13.5">
      <c r="A1640" s="361"/>
      <c r="B1640" s="361"/>
      <c r="C1640" s="361"/>
      <c r="D1640" s="361"/>
      <c r="E1640" s="361"/>
      <c r="F1640" s="361"/>
      <c r="G1640" s="361"/>
      <c r="H1640" s="361"/>
      <c r="I1640" s="361"/>
      <c r="J1640" s="361"/>
      <c r="K1640" s="361"/>
      <c r="L1640" s="361"/>
      <c r="M1640" s="361"/>
      <c r="N1640" s="361"/>
      <c r="O1640" s="361"/>
      <c r="P1640" s="361"/>
    </row>
    <row r="1641" spans="1:16" ht="13.5">
      <c r="A1641" s="361"/>
      <c r="B1641" s="361"/>
      <c r="C1641" s="361"/>
      <c r="D1641" s="361"/>
      <c r="E1641" s="361"/>
      <c r="F1641" s="361"/>
      <c r="G1641" s="361"/>
      <c r="H1641" s="361"/>
      <c r="I1641" s="361"/>
      <c r="J1641" s="361"/>
      <c r="K1641" s="361"/>
      <c r="L1641" s="361"/>
      <c r="M1641" s="361"/>
      <c r="N1641" s="361"/>
      <c r="O1641" s="361"/>
      <c r="P1641" s="361"/>
    </row>
    <row r="1642" spans="1:16" ht="13.5">
      <c r="A1642" s="361"/>
      <c r="B1642" s="361"/>
      <c r="C1642" s="361"/>
      <c r="D1642" s="361"/>
      <c r="E1642" s="361"/>
      <c r="F1642" s="361"/>
      <c r="G1642" s="361"/>
      <c r="H1642" s="361"/>
      <c r="I1642" s="361"/>
      <c r="J1642" s="361"/>
      <c r="K1642" s="361"/>
      <c r="L1642" s="361"/>
      <c r="M1642" s="361"/>
      <c r="N1642" s="361"/>
      <c r="O1642" s="361"/>
      <c r="P1642" s="361"/>
    </row>
    <row r="1643" spans="1:16" ht="13.5">
      <c r="A1643" s="361"/>
      <c r="B1643" s="361"/>
      <c r="C1643" s="361"/>
      <c r="D1643" s="361"/>
      <c r="E1643" s="361"/>
      <c r="F1643" s="361"/>
      <c r="G1643" s="361"/>
      <c r="H1643" s="361"/>
      <c r="I1643" s="361"/>
      <c r="J1643" s="361"/>
      <c r="K1643" s="361"/>
      <c r="L1643" s="361"/>
      <c r="M1643" s="361"/>
      <c r="N1643" s="361"/>
      <c r="O1643" s="361"/>
      <c r="P1643" s="361"/>
    </row>
    <row r="1644" spans="1:16" ht="13.5">
      <c r="A1644" s="361"/>
      <c r="B1644" s="361"/>
      <c r="C1644" s="361"/>
      <c r="D1644" s="361"/>
      <c r="E1644" s="361"/>
      <c r="F1644" s="361"/>
      <c r="G1644" s="361"/>
      <c r="H1644" s="361"/>
      <c r="I1644" s="361"/>
      <c r="J1644" s="361"/>
      <c r="K1644" s="361"/>
      <c r="L1644" s="361"/>
      <c r="M1644" s="361"/>
      <c r="N1644" s="361"/>
      <c r="O1644" s="361"/>
      <c r="P1644" s="361"/>
    </row>
    <row r="1645" spans="1:16" ht="13.5">
      <c r="A1645" s="361"/>
      <c r="B1645" s="361"/>
      <c r="C1645" s="361"/>
      <c r="D1645" s="361"/>
      <c r="E1645" s="361"/>
      <c r="F1645" s="361"/>
      <c r="G1645" s="361"/>
      <c r="H1645" s="361"/>
      <c r="I1645" s="361"/>
      <c r="J1645" s="361"/>
      <c r="K1645" s="361"/>
      <c r="L1645" s="361"/>
      <c r="M1645" s="361"/>
      <c r="N1645" s="361"/>
      <c r="O1645" s="361"/>
      <c r="P1645" s="361"/>
    </row>
    <row r="1646" spans="1:16" ht="13.5">
      <c r="A1646" s="361"/>
      <c r="B1646" s="361"/>
      <c r="C1646" s="361"/>
      <c r="D1646" s="361"/>
      <c r="E1646" s="361"/>
      <c r="F1646" s="361"/>
      <c r="G1646" s="361"/>
      <c r="H1646" s="361"/>
      <c r="I1646" s="361"/>
      <c r="J1646" s="361"/>
      <c r="K1646" s="361"/>
      <c r="L1646" s="361"/>
      <c r="M1646" s="361"/>
      <c r="N1646" s="361"/>
      <c r="O1646" s="361"/>
      <c r="P1646" s="361"/>
    </row>
    <row r="1647" spans="1:16" ht="13.5">
      <c r="A1647" s="361"/>
      <c r="B1647" s="361"/>
      <c r="C1647" s="361"/>
      <c r="D1647" s="361"/>
      <c r="E1647" s="361"/>
      <c r="F1647" s="361"/>
      <c r="G1647" s="361"/>
      <c r="H1647" s="361"/>
      <c r="I1647" s="361"/>
      <c r="J1647" s="361"/>
      <c r="K1647" s="361"/>
      <c r="L1647" s="361"/>
      <c r="M1647" s="361"/>
      <c r="N1647" s="361"/>
      <c r="O1647" s="361"/>
      <c r="P1647" s="361"/>
    </row>
    <row r="1648" spans="1:16" ht="13.5">
      <c r="A1648" s="361"/>
      <c r="B1648" s="361"/>
      <c r="C1648" s="361"/>
      <c r="D1648" s="361"/>
      <c r="E1648" s="361"/>
      <c r="F1648" s="361"/>
      <c r="G1648" s="361"/>
      <c r="H1648" s="361"/>
      <c r="I1648" s="361"/>
      <c r="J1648" s="361"/>
      <c r="K1648" s="361"/>
      <c r="L1648" s="361"/>
      <c r="M1648" s="361"/>
      <c r="N1648" s="361"/>
      <c r="O1648" s="361"/>
      <c r="P1648" s="361"/>
    </row>
    <row r="1649" spans="1:16" ht="13.5">
      <c r="A1649" s="361"/>
      <c r="B1649" s="361"/>
      <c r="C1649" s="361"/>
      <c r="D1649" s="361"/>
      <c r="E1649" s="361"/>
      <c r="F1649" s="361"/>
      <c r="G1649" s="361"/>
      <c r="H1649" s="361"/>
      <c r="I1649" s="361"/>
      <c r="J1649" s="361"/>
      <c r="K1649" s="361"/>
      <c r="L1649" s="361"/>
      <c r="M1649" s="361"/>
      <c r="N1649" s="361"/>
      <c r="O1649" s="361"/>
      <c r="P1649" s="361"/>
    </row>
    <row r="1650" spans="1:16" ht="13.5">
      <c r="A1650" s="361"/>
      <c r="B1650" s="361"/>
      <c r="C1650" s="361"/>
      <c r="D1650" s="361"/>
      <c r="E1650" s="361"/>
      <c r="F1650" s="361"/>
      <c r="G1650" s="361"/>
      <c r="H1650" s="361"/>
      <c r="I1650" s="361"/>
      <c r="J1650" s="361"/>
      <c r="K1650" s="361"/>
      <c r="L1650" s="361"/>
      <c r="M1650" s="361"/>
      <c r="N1650" s="361"/>
      <c r="O1650" s="361"/>
      <c r="P1650" s="361"/>
    </row>
    <row r="1651" spans="1:16" ht="13.5">
      <c r="A1651" s="361"/>
      <c r="B1651" s="361"/>
      <c r="C1651" s="361"/>
      <c r="D1651" s="361"/>
      <c r="E1651" s="361"/>
      <c r="F1651" s="361"/>
      <c r="G1651" s="361"/>
      <c r="H1651" s="361"/>
      <c r="I1651" s="361"/>
      <c r="J1651" s="361"/>
      <c r="K1651" s="361"/>
      <c r="L1651" s="361"/>
      <c r="M1651" s="361"/>
      <c r="N1651" s="361"/>
      <c r="O1651" s="361"/>
      <c r="P1651" s="361"/>
    </row>
    <row r="1652" spans="1:16" ht="13.5">
      <c r="A1652" s="361"/>
      <c r="B1652" s="361"/>
      <c r="C1652" s="361"/>
      <c r="D1652" s="361"/>
      <c r="E1652" s="361"/>
      <c r="F1652" s="361"/>
      <c r="G1652" s="361"/>
      <c r="H1652" s="361"/>
      <c r="I1652" s="361"/>
      <c r="J1652" s="361"/>
      <c r="K1652" s="361"/>
      <c r="L1652" s="361"/>
      <c r="M1652" s="361"/>
      <c r="N1652" s="361"/>
      <c r="O1652" s="361"/>
      <c r="P1652" s="361"/>
    </row>
    <row r="1653" spans="1:16" ht="13.5">
      <c r="A1653" s="361"/>
      <c r="B1653" s="361"/>
      <c r="C1653" s="361"/>
      <c r="D1653" s="361"/>
      <c r="E1653" s="361"/>
      <c r="F1653" s="361"/>
      <c r="G1653" s="361"/>
      <c r="H1653" s="361"/>
      <c r="I1653" s="361"/>
      <c r="J1653" s="361"/>
      <c r="K1653" s="361"/>
      <c r="L1653" s="361"/>
      <c r="M1653" s="361"/>
      <c r="N1653" s="361"/>
      <c r="O1653" s="361"/>
      <c r="P1653" s="361"/>
    </row>
    <row r="1654" spans="1:16" ht="13.5">
      <c r="A1654" s="361"/>
      <c r="B1654" s="361"/>
      <c r="C1654" s="361"/>
      <c r="D1654" s="361"/>
      <c r="E1654" s="361"/>
      <c r="F1654" s="361"/>
      <c r="G1654" s="361"/>
      <c r="H1654" s="361"/>
      <c r="I1654" s="361"/>
      <c r="J1654" s="361"/>
      <c r="K1654" s="361"/>
      <c r="L1654" s="361"/>
      <c r="M1654" s="361"/>
      <c r="N1654" s="361"/>
      <c r="O1654" s="361"/>
      <c r="P1654" s="361"/>
    </row>
    <row r="1655" spans="1:16" ht="13.5">
      <c r="A1655" s="361"/>
      <c r="B1655" s="361"/>
      <c r="C1655" s="361"/>
      <c r="D1655" s="361"/>
      <c r="E1655" s="361"/>
      <c r="F1655" s="361"/>
      <c r="G1655" s="361"/>
      <c r="H1655" s="361"/>
      <c r="I1655" s="361"/>
      <c r="J1655" s="361"/>
      <c r="K1655" s="361"/>
      <c r="L1655" s="361"/>
      <c r="M1655" s="361"/>
      <c r="N1655" s="361"/>
      <c r="O1655" s="361"/>
      <c r="P1655" s="361"/>
    </row>
    <row r="1656" spans="1:16" ht="13.5">
      <c r="A1656" s="361"/>
      <c r="B1656" s="361"/>
      <c r="C1656" s="361"/>
      <c r="D1656" s="361"/>
      <c r="E1656" s="361"/>
      <c r="F1656" s="361"/>
      <c r="G1656" s="361"/>
      <c r="H1656" s="361"/>
      <c r="I1656" s="361"/>
      <c r="J1656" s="361"/>
      <c r="K1656" s="361"/>
      <c r="L1656" s="361"/>
      <c r="M1656" s="361"/>
      <c r="N1656" s="361"/>
      <c r="O1656" s="361"/>
      <c r="P1656" s="361"/>
    </row>
    <row r="1657" spans="1:16" ht="13.5">
      <c r="A1657" s="361"/>
      <c r="B1657" s="361"/>
      <c r="C1657" s="361"/>
      <c r="D1657" s="361"/>
      <c r="E1657" s="361"/>
      <c r="F1657" s="361"/>
      <c r="G1657" s="361"/>
      <c r="H1657" s="361"/>
      <c r="I1657" s="361"/>
      <c r="J1657" s="361"/>
      <c r="K1657" s="361"/>
      <c r="L1657" s="361"/>
      <c r="M1657" s="361"/>
      <c r="N1657" s="361"/>
      <c r="O1657" s="361"/>
      <c r="P1657" s="361"/>
    </row>
    <row r="1658" spans="1:16" ht="13.5">
      <c r="A1658" s="361"/>
      <c r="B1658" s="361"/>
      <c r="C1658" s="361"/>
      <c r="D1658" s="361"/>
      <c r="E1658" s="361"/>
      <c r="F1658" s="361"/>
      <c r="G1658" s="361"/>
      <c r="H1658" s="361"/>
      <c r="I1658" s="361"/>
      <c r="J1658" s="361"/>
      <c r="K1658" s="361"/>
      <c r="L1658" s="361"/>
      <c r="M1658" s="361"/>
      <c r="N1658" s="361"/>
      <c r="O1658" s="361"/>
      <c r="P1658" s="361"/>
    </row>
    <row r="1659" spans="1:16" ht="13.5">
      <c r="A1659" s="361"/>
      <c r="B1659" s="361"/>
      <c r="C1659" s="361"/>
      <c r="D1659" s="361"/>
      <c r="E1659" s="361"/>
      <c r="F1659" s="361"/>
      <c r="G1659" s="361"/>
      <c r="H1659" s="361"/>
      <c r="I1659" s="361"/>
      <c r="J1659" s="361"/>
      <c r="K1659" s="361"/>
      <c r="L1659" s="361"/>
      <c r="M1659" s="361"/>
      <c r="N1659" s="361"/>
      <c r="O1659" s="361"/>
      <c r="P1659" s="361"/>
    </row>
    <row r="1660" spans="1:16" ht="13.5">
      <c r="A1660" s="361"/>
      <c r="B1660" s="361"/>
      <c r="C1660" s="361"/>
      <c r="D1660" s="361"/>
      <c r="E1660" s="361"/>
      <c r="F1660" s="361"/>
      <c r="G1660" s="361"/>
      <c r="H1660" s="361"/>
      <c r="I1660" s="361"/>
      <c r="J1660" s="361"/>
      <c r="K1660" s="361"/>
      <c r="L1660" s="361"/>
      <c r="M1660" s="361"/>
      <c r="N1660" s="361"/>
      <c r="O1660" s="361"/>
      <c r="P1660" s="361"/>
    </row>
    <row r="1661" spans="1:16" ht="13.5">
      <c r="A1661" s="361"/>
      <c r="B1661" s="361"/>
      <c r="C1661" s="361"/>
      <c r="D1661" s="361"/>
      <c r="E1661" s="361"/>
      <c r="F1661" s="361"/>
      <c r="G1661" s="361"/>
      <c r="H1661" s="361"/>
      <c r="I1661" s="361"/>
      <c r="J1661" s="361"/>
      <c r="K1661" s="361"/>
      <c r="L1661" s="361"/>
      <c r="M1661" s="361"/>
      <c r="N1661" s="361"/>
      <c r="O1661" s="361"/>
      <c r="P1661" s="361"/>
    </row>
    <row r="1662" spans="1:16" ht="13.5">
      <c r="A1662" s="361"/>
      <c r="B1662" s="361"/>
      <c r="C1662" s="361"/>
      <c r="D1662" s="361"/>
      <c r="E1662" s="361"/>
      <c r="F1662" s="361"/>
      <c r="G1662" s="361"/>
      <c r="H1662" s="361"/>
      <c r="I1662" s="361"/>
      <c r="J1662" s="361"/>
      <c r="K1662" s="361"/>
      <c r="L1662" s="361"/>
      <c r="M1662" s="361"/>
      <c r="N1662" s="361"/>
      <c r="O1662" s="361"/>
      <c r="P1662" s="361"/>
    </row>
    <row r="1663" spans="1:16" ht="13.5">
      <c r="A1663" s="361"/>
      <c r="B1663" s="361"/>
      <c r="C1663" s="361"/>
      <c r="D1663" s="361"/>
      <c r="E1663" s="361"/>
      <c r="F1663" s="361"/>
      <c r="G1663" s="361"/>
      <c r="H1663" s="361"/>
      <c r="I1663" s="361"/>
      <c r="J1663" s="361"/>
      <c r="K1663" s="361"/>
      <c r="L1663" s="361"/>
      <c r="M1663" s="361"/>
      <c r="N1663" s="361"/>
      <c r="O1663" s="361"/>
      <c r="P1663" s="361"/>
    </row>
    <row r="1664" spans="1:16" ht="13.5">
      <c r="A1664" s="361"/>
      <c r="B1664" s="361"/>
      <c r="C1664" s="361"/>
      <c r="D1664" s="361"/>
      <c r="E1664" s="361"/>
      <c r="F1664" s="361"/>
      <c r="G1664" s="361"/>
      <c r="H1664" s="361"/>
      <c r="I1664" s="361"/>
      <c r="J1664" s="361"/>
      <c r="K1664" s="361"/>
      <c r="L1664" s="361"/>
      <c r="M1664" s="361"/>
      <c r="N1664" s="361"/>
      <c r="O1664" s="361"/>
      <c r="P1664" s="361"/>
    </row>
    <row r="1665" spans="1:16" ht="13.5">
      <c r="A1665" s="361"/>
      <c r="B1665" s="361"/>
      <c r="C1665" s="361"/>
      <c r="D1665" s="361"/>
      <c r="E1665" s="361"/>
      <c r="F1665" s="361"/>
      <c r="G1665" s="361"/>
      <c r="H1665" s="361"/>
      <c r="I1665" s="361"/>
      <c r="J1665" s="361"/>
      <c r="K1665" s="361"/>
      <c r="L1665" s="361"/>
      <c r="M1665" s="361"/>
      <c r="N1665" s="361"/>
      <c r="O1665" s="361"/>
      <c r="P1665" s="361"/>
    </row>
    <row r="1666" spans="1:16" ht="13.5">
      <c r="A1666" s="361"/>
      <c r="B1666" s="361"/>
      <c r="C1666" s="361"/>
      <c r="D1666" s="361"/>
      <c r="E1666" s="361"/>
      <c r="F1666" s="361"/>
      <c r="G1666" s="361"/>
      <c r="H1666" s="361"/>
      <c r="I1666" s="361"/>
      <c r="J1666" s="361"/>
      <c r="K1666" s="361"/>
      <c r="L1666" s="361"/>
      <c r="M1666" s="361"/>
      <c r="N1666" s="361"/>
      <c r="O1666" s="361"/>
      <c r="P1666" s="361"/>
    </row>
    <row r="1667" spans="1:16" ht="13.5">
      <c r="A1667" s="361"/>
      <c r="B1667" s="361"/>
      <c r="C1667" s="361"/>
      <c r="D1667" s="361"/>
      <c r="E1667" s="361"/>
      <c r="F1667" s="361"/>
      <c r="G1667" s="361"/>
      <c r="H1667" s="361"/>
      <c r="I1667" s="361"/>
      <c r="J1667" s="361"/>
      <c r="K1667" s="361"/>
      <c r="L1667" s="361"/>
      <c r="M1667" s="361"/>
      <c r="N1667" s="361"/>
      <c r="O1667" s="361"/>
      <c r="P1667" s="361"/>
    </row>
    <row r="1668" spans="1:16" ht="13.5">
      <c r="A1668" s="361"/>
      <c r="B1668" s="361"/>
      <c r="C1668" s="361"/>
      <c r="D1668" s="361"/>
      <c r="E1668" s="361"/>
      <c r="F1668" s="361"/>
      <c r="G1668" s="361"/>
      <c r="H1668" s="361"/>
      <c r="I1668" s="361"/>
      <c r="J1668" s="361"/>
      <c r="K1668" s="361"/>
      <c r="L1668" s="361"/>
      <c r="M1668" s="361"/>
      <c r="N1668" s="361"/>
      <c r="O1668" s="361"/>
      <c r="P1668" s="361"/>
    </row>
    <row r="1669" spans="1:16" ht="13.5">
      <c r="A1669" s="361"/>
      <c r="B1669" s="361"/>
      <c r="C1669" s="361"/>
      <c r="D1669" s="361"/>
      <c r="E1669" s="361"/>
      <c r="F1669" s="361"/>
      <c r="G1669" s="361"/>
      <c r="H1669" s="361"/>
      <c r="I1669" s="361"/>
      <c r="J1669" s="361"/>
      <c r="K1669" s="361"/>
      <c r="L1669" s="361"/>
      <c r="M1669" s="361"/>
      <c r="N1669" s="361"/>
      <c r="O1669" s="361"/>
      <c r="P1669" s="361"/>
    </row>
    <row r="1670" spans="1:16" ht="13.5">
      <c r="A1670" s="361"/>
      <c r="B1670" s="361"/>
      <c r="C1670" s="361"/>
      <c r="D1670" s="361"/>
      <c r="E1670" s="361"/>
      <c r="F1670" s="361"/>
      <c r="G1670" s="361"/>
      <c r="H1670" s="361"/>
      <c r="I1670" s="361"/>
      <c r="J1670" s="361"/>
      <c r="K1670" s="361"/>
      <c r="L1670" s="361"/>
      <c r="M1670" s="361"/>
      <c r="N1670" s="361"/>
      <c r="O1670" s="361"/>
      <c r="P1670" s="361"/>
    </row>
    <row r="1671" spans="1:16" ht="13.5">
      <c r="A1671" s="361"/>
      <c r="B1671" s="361"/>
      <c r="C1671" s="361"/>
      <c r="D1671" s="361"/>
      <c r="E1671" s="361"/>
      <c r="F1671" s="361"/>
      <c r="G1671" s="361"/>
      <c r="H1671" s="361"/>
      <c r="I1671" s="361"/>
      <c r="J1671" s="361"/>
      <c r="K1671" s="361"/>
      <c r="L1671" s="361"/>
      <c r="M1671" s="361"/>
      <c r="N1671" s="361"/>
      <c r="O1671" s="361"/>
      <c r="P1671" s="361"/>
    </row>
    <row r="1672" spans="1:16" ht="13.5">
      <c r="A1672" s="361"/>
      <c r="B1672" s="361"/>
      <c r="C1672" s="361"/>
      <c r="D1672" s="361"/>
      <c r="E1672" s="361"/>
      <c r="F1672" s="361"/>
      <c r="G1672" s="361"/>
      <c r="H1672" s="361"/>
      <c r="I1672" s="361"/>
      <c r="J1672" s="361"/>
      <c r="K1672" s="361"/>
      <c r="L1672" s="361"/>
      <c r="M1672" s="361"/>
      <c r="N1672" s="361"/>
      <c r="O1672" s="361"/>
      <c r="P1672" s="361"/>
    </row>
    <row r="1673" spans="1:16" ht="13.5">
      <c r="A1673" s="361"/>
      <c r="B1673" s="361"/>
      <c r="C1673" s="361"/>
      <c r="D1673" s="361"/>
      <c r="E1673" s="361"/>
      <c r="F1673" s="361"/>
      <c r="G1673" s="361"/>
      <c r="H1673" s="361"/>
      <c r="I1673" s="361"/>
      <c r="J1673" s="361"/>
      <c r="K1673" s="361"/>
      <c r="L1673" s="361"/>
      <c r="M1673" s="361"/>
      <c r="N1673" s="361"/>
      <c r="O1673" s="361"/>
      <c r="P1673" s="361"/>
    </row>
    <row r="1674" spans="1:16" ht="13.5">
      <c r="A1674" s="361"/>
      <c r="B1674" s="361"/>
      <c r="C1674" s="361"/>
      <c r="D1674" s="361"/>
      <c r="E1674" s="361"/>
      <c r="F1674" s="361"/>
      <c r="G1674" s="361"/>
      <c r="H1674" s="361"/>
      <c r="I1674" s="361"/>
      <c r="J1674" s="361"/>
      <c r="K1674" s="361"/>
      <c r="L1674" s="361"/>
      <c r="M1674" s="361"/>
      <c r="N1674" s="361"/>
      <c r="O1674" s="361"/>
      <c r="P1674" s="361"/>
    </row>
    <row r="1675" spans="1:16" ht="13.5">
      <c r="A1675" s="361"/>
      <c r="B1675" s="361"/>
      <c r="C1675" s="361"/>
      <c r="D1675" s="361"/>
      <c r="E1675" s="361"/>
      <c r="F1675" s="361"/>
      <c r="G1675" s="361"/>
      <c r="H1675" s="361"/>
      <c r="I1675" s="361"/>
      <c r="J1675" s="361"/>
      <c r="K1675" s="361"/>
      <c r="L1675" s="361"/>
      <c r="M1675" s="361"/>
      <c r="N1675" s="361"/>
      <c r="O1675" s="361"/>
      <c r="P1675" s="361"/>
    </row>
  </sheetData>
  <sheetProtection selectLockedCells="1"/>
  <customSheetViews>
    <customSheetView guid="{2CD8AD0E-30D6-48A4-9757-6F0960A2F056}" showRuler="0">
      <selection activeCell="P186" sqref="P186"/>
      <pageMargins left="0" right="0" top="1" bottom="1" header="0.5" footer="0.5"/>
      <pageSetup scale="90" orientation="landscape" r:id="rId1"/>
      <headerFooter alignWithMargins="0">
        <oddHeader>&amp;LPahal/Personal/Anlss.63/64&amp;R&amp;P</oddHeader>
        <oddFooter>&amp;LEstimated by :&amp;CChecked by :&amp;RApproved by :</oddFooter>
      </headerFooter>
    </customSheetView>
    <customSheetView guid="{66EF6436-2F21-401F-ADC2-7B42AB8258B6}" hiddenRows="1">
      <selection activeCell="H742" sqref="H742"/>
      <pageMargins left="0" right="0" top="1" bottom="1" header="0.5" footer="0.5"/>
      <pageSetup scale="85" orientation="landscape" r:id="rId2"/>
      <headerFooter alignWithMargins="0">
        <oddHeader>&amp;LKaran_Anlss.DoLLIDAR&amp;R&amp;P</oddHeader>
        <oddFooter>&amp;LEstimated by :&amp;RApproved by :</oddFooter>
      </headerFooter>
    </customSheetView>
  </customSheetViews>
  <mergeCells count="49">
    <mergeCell ref="A1:P1"/>
    <mergeCell ref="A2:P2"/>
    <mergeCell ref="A3:P3"/>
    <mergeCell ref="I12:M12"/>
    <mergeCell ref="D12:H12"/>
    <mergeCell ref="A4:P4"/>
    <mergeCell ref="M11:N11"/>
    <mergeCell ref="J7:K7"/>
    <mergeCell ref="G11:H11"/>
    <mergeCell ref="J11:K11"/>
    <mergeCell ref="M7:N7"/>
    <mergeCell ref="J8:K8"/>
    <mergeCell ref="M8:N8"/>
    <mergeCell ref="G6:H6"/>
    <mergeCell ref="J6:K6"/>
    <mergeCell ref="M6:N6"/>
    <mergeCell ref="G7:H7"/>
    <mergeCell ref="M9:N9"/>
    <mergeCell ref="P777:P779"/>
    <mergeCell ref="P753:P754"/>
    <mergeCell ref="P756:P758"/>
    <mergeCell ref="P760:P762"/>
    <mergeCell ref="N743:O743"/>
    <mergeCell ref="P765:P767"/>
    <mergeCell ref="P773:P775"/>
    <mergeCell ref="P769:P771"/>
    <mergeCell ref="A11:F11"/>
    <mergeCell ref="I748:L748"/>
    <mergeCell ref="I732:I734"/>
    <mergeCell ref="A5:P5"/>
    <mergeCell ref="A6:F6"/>
    <mergeCell ref="A7:F7"/>
    <mergeCell ref="A8:F8"/>
    <mergeCell ref="A9:F9"/>
    <mergeCell ref="N12:P12"/>
    <mergeCell ref="M213:N213"/>
    <mergeCell ref="M190:N190"/>
    <mergeCell ref="M158:N158"/>
    <mergeCell ref="M201:N201"/>
    <mergeCell ref="M246:N246"/>
    <mergeCell ref="M227:N227"/>
    <mergeCell ref="M129:N129"/>
    <mergeCell ref="A10:F10"/>
    <mergeCell ref="G10:H10"/>
    <mergeCell ref="J10:K10"/>
    <mergeCell ref="M10:N10"/>
    <mergeCell ref="G8:H8"/>
    <mergeCell ref="G9:H9"/>
    <mergeCell ref="J9:K9"/>
  </mergeCells>
  <phoneticPr fontId="1" type="noConversion"/>
  <printOptions horizontalCentered="1"/>
  <pageMargins left="0" right="0" top="1" bottom="1" header="0.5" footer="0.5"/>
  <pageSetup scale="85" orientation="landscape" r:id="rId3"/>
  <headerFooter alignWithMargins="0">
    <oddHeader>&amp;LBhume_Anlss.DoLLIDAR&amp;R&amp;P</oddHeader>
    <oddFooter>&amp;LPrepared By:&amp;CChecked By:&amp;RApproved By: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150"/>
  <sheetViews>
    <sheetView view="pageBreakPreview" zoomScaleNormal="100" zoomScaleSheetLayoutView="100" workbookViewId="0">
      <selection activeCell="T16" sqref="T16"/>
    </sheetView>
  </sheetViews>
  <sheetFormatPr defaultColWidth="8.85546875" defaultRowHeight="12.75"/>
  <cols>
    <col min="1" max="1" width="4.28515625" style="434" customWidth="1"/>
    <col min="2" max="2" width="7.7109375" style="434" bestFit="1" customWidth="1"/>
    <col min="3" max="3" width="42.5703125" style="434" customWidth="1"/>
    <col min="4" max="4" width="7.140625" style="434" bestFit="1" customWidth="1"/>
    <col min="5" max="5" width="6" style="434" customWidth="1"/>
    <col min="6" max="6" width="5" style="434" customWidth="1"/>
    <col min="7" max="7" width="5.7109375" style="434" customWidth="1"/>
    <col min="8" max="8" width="6.85546875" style="434" customWidth="1"/>
    <col min="9" max="9" width="14.7109375" style="434" customWidth="1"/>
    <col min="10" max="10" width="3.5703125" style="434" customWidth="1"/>
    <col min="11" max="11" width="6.5703125" style="434" customWidth="1"/>
    <col min="12" max="12" width="9.42578125" style="434" customWidth="1"/>
    <col min="13" max="13" width="7.42578125" style="434" customWidth="1"/>
    <col min="14" max="14" width="5.7109375" style="434" customWidth="1"/>
    <col min="15" max="15" width="7.42578125" style="434" bestFit="1" customWidth="1"/>
    <col min="16" max="16" width="7.140625" style="434" customWidth="1"/>
    <col min="17" max="16384" width="8.85546875" style="434"/>
  </cols>
  <sheetData>
    <row r="1" spans="1:16" ht="18">
      <c r="A1" s="572" t="s">
        <v>1963</v>
      </c>
      <c r="B1" s="572"/>
      <c r="C1" s="572"/>
      <c r="D1" s="572"/>
      <c r="E1" s="572"/>
      <c r="F1" s="572"/>
      <c r="G1" s="572"/>
      <c r="H1" s="572"/>
      <c r="I1" s="572"/>
      <c r="J1" s="572"/>
      <c r="K1" s="572"/>
      <c r="L1" s="572"/>
      <c r="M1" s="572"/>
      <c r="N1" s="572"/>
      <c r="O1" s="572"/>
      <c r="P1" s="572"/>
    </row>
    <row r="2" spans="1:16" ht="23.25">
      <c r="A2" s="570" t="s">
        <v>1739</v>
      </c>
      <c r="B2" s="570"/>
      <c r="C2" s="570"/>
      <c r="D2" s="570"/>
      <c r="E2" s="570"/>
      <c r="F2" s="570"/>
      <c r="G2" s="570"/>
      <c r="H2" s="570"/>
      <c r="I2" s="570"/>
      <c r="J2" s="570"/>
      <c r="K2" s="570"/>
      <c r="L2" s="570"/>
      <c r="M2" s="570"/>
      <c r="N2" s="570"/>
      <c r="O2" s="570"/>
      <c r="P2" s="570"/>
    </row>
    <row r="3" spans="1:16" ht="15.75">
      <c r="A3" s="571" t="s">
        <v>1985</v>
      </c>
      <c r="B3" s="571"/>
      <c r="C3" s="571"/>
      <c r="D3" s="571"/>
      <c r="E3" s="571"/>
      <c r="F3" s="571"/>
      <c r="G3" s="571"/>
      <c r="H3" s="571"/>
      <c r="I3" s="571"/>
      <c r="J3" s="571"/>
      <c r="K3" s="571"/>
      <c r="L3" s="571"/>
      <c r="M3" s="571"/>
      <c r="N3" s="571"/>
      <c r="O3" s="571"/>
      <c r="P3" s="571"/>
    </row>
    <row r="4" spans="1:16">
      <c r="A4" s="574" t="s">
        <v>1998</v>
      </c>
      <c r="B4" s="574"/>
      <c r="C4" s="574"/>
      <c r="D4" s="574"/>
      <c r="E4" s="574"/>
      <c r="F4" s="574"/>
      <c r="G4" s="574"/>
      <c r="H4" s="574"/>
      <c r="I4" s="574"/>
      <c r="J4" s="574"/>
      <c r="K4" s="574"/>
      <c r="L4" s="574"/>
      <c r="M4" s="574"/>
      <c r="N4" s="574"/>
      <c r="O4" s="574"/>
      <c r="P4" s="574"/>
    </row>
    <row r="5" spans="1:16">
      <c r="A5" s="573"/>
      <c r="B5" s="573"/>
      <c r="C5" s="573"/>
      <c r="D5" s="573"/>
      <c r="E5" s="573"/>
      <c r="F5" s="573"/>
      <c r="G5" s="573"/>
      <c r="H5" s="573"/>
      <c r="I5" s="573"/>
      <c r="J5" s="573"/>
      <c r="K5" s="573"/>
      <c r="L5" s="573"/>
      <c r="M5" s="573"/>
      <c r="N5" s="573"/>
      <c r="O5" s="573"/>
      <c r="P5" s="573"/>
    </row>
    <row r="6" spans="1:16" ht="13.5">
      <c r="A6" s="554"/>
      <c r="B6" s="554"/>
      <c r="C6" s="554"/>
      <c r="D6" s="554"/>
      <c r="E6" s="554"/>
      <c r="F6" s="555"/>
      <c r="G6" s="556" t="s">
        <v>1452</v>
      </c>
      <c r="H6" s="556"/>
      <c r="I6" s="363">
        <f>'Bhume Rate 078-79'!H7</f>
        <v>1000</v>
      </c>
      <c r="J6" s="556" t="s">
        <v>76</v>
      </c>
      <c r="K6" s="556"/>
      <c r="L6" s="364">
        <f>'Bhume Rate 078-79'!H10</f>
        <v>720</v>
      </c>
      <c r="M6" s="556" t="s">
        <v>112</v>
      </c>
      <c r="N6" s="556"/>
      <c r="O6" s="363">
        <f>'Bhume Rate 078-79'!H9</f>
        <v>640</v>
      </c>
      <c r="P6" s="435"/>
    </row>
    <row r="7" spans="1:16" ht="13.5">
      <c r="A7" s="554"/>
      <c r="B7" s="554"/>
      <c r="C7" s="554"/>
      <c r="D7" s="554"/>
      <c r="E7" s="554"/>
      <c r="F7" s="555"/>
      <c r="G7" s="556" t="s">
        <v>921</v>
      </c>
      <c r="H7" s="556"/>
      <c r="I7" s="363">
        <f>Output_2!I13</f>
        <v>1085</v>
      </c>
      <c r="J7" s="556" t="s">
        <v>1593</v>
      </c>
      <c r="K7" s="556"/>
      <c r="L7" s="364">
        <f>Output_1!D13</f>
        <v>2170</v>
      </c>
      <c r="M7" s="556" t="s">
        <v>1961</v>
      </c>
      <c r="N7" s="556"/>
      <c r="O7" s="363">
        <f>Output_1!D15</f>
        <v>3250</v>
      </c>
      <c r="P7" s="435"/>
    </row>
    <row r="8" spans="1:16" ht="13.5">
      <c r="A8" s="554"/>
      <c r="B8" s="554"/>
      <c r="C8" s="554"/>
      <c r="D8" s="554"/>
      <c r="E8" s="554"/>
      <c r="F8" s="555"/>
      <c r="G8" s="556" t="s">
        <v>1266</v>
      </c>
      <c r="H8" s="556"/>
      <c r="I8" s="363">
        <f>Output_1!D16</f>
        <v>7300</v>
      </c>
      <c r="J8" s="556" t="s">
        <v>1594</v>
      </c>
      <c r="K8" s="556"/>
      <c r="L8" s="364">
        <f>Output_1!D8</f>
        <v>1550</v>
      </c>
      <c r="M8" s="556" t="s">
        <v>1595</v>
      </c>
      <c r="N8" s="556"/>
      <c r="O8" s="363">
        <f>Output_1!D10</f>
        <v>1820</v>
      </c>
      <c r="P8" s="435"/>
    </row>
    <row r="9" spans="1:16" ht="13.5">
      <c r="A9" s="554"/>
      <c r="B9" s="554"/>
      <c r="C9" s="554"/>
      <c r="D9" s="554"/>
      <c r="E9" s="554"/>
      <c r="F9" s="555"/>
      <c r="G9" s="556" t="s">
        <v>1596</v>
      </c>
      <c r="H9" s="556"/>
      <c r="I9" s="363">
        <f>Output_1!D17</f>
        <v>2810</v>
      </c>
      <c r="J9" s="556" t="s">
        <v>78</v>
      </c>
      <c r="K9" s="556"/>
      <c r="L9" s="364">
        <f>Output_1!D27</f>
        <v>187293.6</v>
      </c>
      <c r="M9" s="556" t="s">
        <v>1599</v>
      </c>
      <c r="N9" s="556"/>
      <c r="O9" s="363">
        <f>(Output_1!D28+Output_1!D30)/2</f>
        <v>58642.2</v>
      </c>
      <c r="P9" s="435"/>
    </row>
    <row r="10" spans="1:16" ht="13.5">
      <c r="A10" s="554"/>
      <c r="B10" s="554"/>
      <c r="C10" s="554"/>
      <c r="D10" s="554"/>
      <c r="E10" s="554"/>
      <c r="F10" s="555"/>
      <c r="G10" s="556" t="s">
        <v>1597</v>
      </c>
      <c r="H10" s="556"/>
      <c r="I10" s="363">
        <f>Output_1!D18</f>
        <v>5240</v>
      </c>
      <c r="J10" s="556" t="s">
        <v>712</v>
      </c>
      <c r="K10" s="556"/>
      <c r="L10" s="364">
        <f>Output_2!I9</f>
        <v>27.9</v>
      </c>
      <c r="M10" s="556" t="s">
        <v>200</v>
      </c>
      <c r="N10" s="556"/>
      <c r="O10" s="363">
        <f>Output_1!D20</f>
        <v>318.8</v>
      </c>
      <c r="P10" s="435"/>
    </row>
    <row r="11" spans="1:16" ht="13.5">
      <c r="A11" s="554"/>
      <c r="B11" s="554"/>
      <c r="C11" s="554"/>
      <c r="D11" s="554"/>
      <c r="E11" s="554"/>
      <c r="F11" s="555"/>
      <c r="G11" s="566" t="s">
        <v>1592</v>
      </c>
      <c r="H11" s="566"/>
      <c r="I11" s="366">
        <f>(Output_2!I55+Output_2!I56)/2/100</f>
        <v>93.06</v>
      </c>
      <c r="J11" s="566" t="s">
        <v>129</v>
      </c>
      <c r="K11" s="566"/>
      <c r="L11" s="367">
        <f>Output_2!I58/100</f>
        <v>104.31</v>
      </c>
      <c r="M11" s="566" t="s">
        <v>128</v>
      </c>
      <c r="N11" s="566"/>
      <c r="O11" s="366">
        <f>Output_2!I99</f>
        <v>114.94</v>
      </c>
      <c r="P11" s="435"/>
    </row>
    <row r="12" spans="1:16" ht="20.25">
      <c r="A12" s="368"/>
      <c r="B12" s="369"/>
      <c r="C12" s="370"/>
      <c r="D12" s="564" t="s">
        <v>72</v>
      </c>
      <c r="E12" s="564"/>
      <c r="F12" s="564"/>
      <c r="G12" s="564"/>
      <c r="H12" s="564"/>
      <c r="I12" s="564" t="s">
        <v>375</v>
      </c>
      <c r="J12" s="564"/>
      <c r="K12" s="564"/>
      <c r="L12" s="564"/>
      <c r="M12" s="564"/>
      <c r="N12" s="567"/>
      <c r="O12" s="568"/>
      <c r="P12" s="569"/>
    </row>
    <row r="13" spans="1:16" ht="13.5">
      <c r="A13" s="372" t="s">
        <v>144</v>
      </c>
      <c r="B13" s="372" t="s">
        <v>145</v>
      </c>
      <c r="C13" s="372" t="s">
        <v>146</v>
      </c>
      <c r="D13" s="372" t="s">
        <v>147</v>
      </c>
      <c r="E13" s="372" t="s">
        <v>148</v>
      </c>
      <c r="F13" s="372" t="s">
        <v>149</v>
      </c>
      <c r="G13" s="372" t="s">
        <v>150</v>
      </c>
      <c r="H13" s="372" t="s">
        <v>151</v>
      </c>
      <c r="I13" s="372" t="s">
        <v>148</v>
      </c>
      <c r="J13" s="372" t="s">
        <v>147</v>
      </c>
      <c r="K13" s="372" t="s">
        <v>152</v>
      </c>
      <c r="L13" s="372" t="s">
        <v>150</v>
      </c>
      <c r="M13" s="372" t="s">
        <v>151</v>
      </c>
      <c r="N13" s="372" t="s">
        <v>153</v>
      </c>
      <c r="O13" s="373" t="s">
        <v>623</v>
      </c>
      <c r="P13" s="373" t="s">
        <v>155</v>
      </c>
    </row>
    <row r="14" spans="1:16" ht="13.5">
      <c r="A14" s="372">
        <v>0</v>
      </c>
      <c r="B14" s="372">
        <v>1</v>
      </c>
      <c r="C14" s="372">
        <v>2</v>
      </c>
      <c r="D14" s="372">
        <v>3</v>
      </c>
      <c r="E14" s="372">
        <v>4</v>
      </c>
      <c r="F14" s="374">
        <v>5</v>
      </c>
      <c r="G14" s="372">
        <v>6</v>
      </c>
      <c r="H14" s="375">
        <v>7</v>
      </c>
      <c r="I14" s="372">
        <v>8</v>
      </c>
      <c r="J14" s="372">
        <v>9</v>
      </c>
      <c r="K14" s="372">
        <v>10</v>
      </c>
      <c r="L14" s="372">
        <v>11</v>
      </c>
      <c r="M14" s="372">
        <v>12</v>
      </c>
      <c r="N14" s="372">
        <v>13</v>
      </c>
      <c r="O14" s="372">
        <v>14</v>
      </c>
      <c r="P14" s="372">
        <v>15</v>
      </c>
    </row>
    <row r="15" spans="1:16" ht="13.5">
      <c r="A15" s="376">
        <v>1</v>
      </c>
      <c r="B15" s="455">
        <v>61</v>
      </c>
      <c r="C15" s="456" t="s">
        <v>504</v>
      </c>
      <c r="D15" s="379"/>
      <c r="E15" s="380"/>
      <c r="F15" s="380"/>
      <c r="G15" s="380"/>
      <c r="H15" s="380"/>
      <c r="I15" s="380"/>
      <c r="J15" s="380"/>
      <c r="K15" s="380"/>
      <c r="L15" s="457"/>
      <c r="M15" s="458"/>
      <c r="N15" s="380"/>
      <c r="O15" s="380"/>
      <c r="P15" s="380"/>
    </row>
    <row r="16" spans="1:16" ht="27">
      <c r="A16" s="387"/>
      <c r="B16" s="371" t="s">
        <v>510</v>
      </c>
      <c r="C16" s="388" t="s">
        <v>511</v>
      </c>
      <c r="D16" s="389" t="s">
        <v>85</v>
      </c>
      <c r="E16" s="390" t="s">
        <v>156</v>
      </c>
      <c r="F16" s="439">
        <v>1.5</v>
      </c>
      <c r="G16" s="440">
        <f>O6</f>
        <v>640</v>
      </c>
      <c r="H16" s="441">
        <f>F16*G16</f>
        <v>960</v>
      </c>
      <c r="I16" s="371"/>
      <c r="J16" s="371"/>
      <c r="K16" s="394"/>
      <c r="L16" s="442"/>
      <c r="M16" s="395"/>
      <c r="N16" s="394">
        <f t="shared" ref="N16:N21" si="0">H16*0.03</f>
        <v>28.799999999999997</v>
      </c>
      <c r="O16" s="396">
        <f t="shared" ref="O16:O21" si="1">H16+N16</f>
        <v>988.8</v>
      </c>
      <c r="P16" s="390"/>
    </row>
    <row r="17" spans="1:16" ht="27">
      <c r="A17" s="387"/>
      <c r="B17" s="371" t="s">
        <v>512</v>
      </c>
      <c r="C17" s="388" t="s">
        <v>513</v>
      </c>
      <c r="D17" s="389" t="s">
        <v>85</v>
      </c>
      <c r="E17" s="390" t="s">
        <v>156</v>
      </c>
      <c r="F17" s="439">
        <v>0.45</v>
      </c>
      <c r="G17" s="440">
        <f>O6</f>
        <v>640</v>
      </c>
      <c r="H17" s="441">
        <f>F17*G17</f>
        <v>288</v>
      </c>
      <c r="I17" s="371"/>
      <c r="J17" s="371"/>
      <c r="K17" s="394"/>
      <c r="L17" s="442"/>
      <c r="M17" s="395"/>
      <c r="N17" s="394">
        <f t="shared" si="0"/>
        <v>8.64</v>
      </c>
      <c r="O17" s="396">
        <f t="shared" si="1"/>
        <v>296.64</v>
      </c>
      <c r="P17" s="390"/>
    </row>
    <row r="18" spans="1:16" ht="27">
      <c r="A18" s="387">
        <v>2</v>
      </c>
      <c r="B18" s="437">
        <v>62</v>
      </c>
      <c r="C18" s="438" t="s">
        <v>514</v>
      </c>
      <c r="D18" s="389"/>
      <c r="E18" s="390"/>
      <c r="F18" s="439"/>
      <c r="G18" s="440"/>
      <c r="H18" s="441"/>
      <c r="I18" s="371"/>
      <c r="J18" s="371"/>
      <c r="K18" s="394"/>
      <c r="L18" s="442"/>
      <c r="M18" s="395"/>
      <c r="N18" s="394">
        <f t="shared" si="0"/>
        <v>0</v>
      </c>
      <c r="O18" s="396">
        <f t="shared" si="1"/>
        <v>0</v>
      </c>
      <c r="P18" s="390"/>
    </row>
    <row r="19" spans="1:16" ht="27">
      <c r="A19" s="387"/>
      <c r="B19" s="371" t="s">
        <v>515</v>
      </c>
      <c r="C19" s="388" t="s">
        <v>518</v>
      </c>
      <c r="D19" s="389" t="s">
        <v>516</v>
      </c>
      <c r="E19" s="390" t="s">
        <v>156</v>
      </c>
      <c r="F19" s="439">
        <v>1.5</v>
      </c>
      <c r="G19" s="440">
        <f>O6</f>
        <v>640</v>
      </c>
      <c r="H19" s="441">
        <f>F19*G19</f>
        <v>960</v>
      </c>
      <c r="I19" s="371"/>
      <c r="J19" s="371"/>
      <c r="K19" s="394"/>
      <c r="L19" s="442"/>
      <c r="M19" s="395"/>
      <c r="N19" s="394">
        <f t="shared" si="0"/>
        <v>28.799999999999997</v>
      </c>
      <c r="O19" s="396">
        <f t="shared" si="1"/>
        <v>988.8</v>
      </c>
      <c r="P19" s="390"/>
    </row>
    <row r="20" spans="1:16" ht="45" customHeight="1">
      <c r="A20" s="387"/>
      <c r="B20" s="371" t="s">
        <v>517</v>
      </c>
      <c r="C20" s="388" t="s">
        <v>519</v>
      </c>
      <c r="D20" s="389" t="s">
        <v>520</v>
      </c>
      <c r="E20" s="390" t="s">
        <v>156</v>
      </c>
      <c r="F20" s="439">
        <v>3</v>
      </c>
      <c r="G20" s="440">
        <f>O6</f>
        <v>640</v>
      </c>
      <c r="H20" s="441">
        <f>F20*G20</f>
        <v>1920</v>
      </c>
      <c r="I20" s="371"/>
      <c r="J20" s="371"/>
      <c r="K20" s="394"/>
      <c r="L20" s="442"/>
      <c r="M20" s="395"/>
      <c r="N20" s="394">
        <f t="shared" si="0"/>
        <v>57.599999999999994</v>
      </c>
      <c r="O20" s="396">
        <f t="shared" si="1"/>
        <v>1977.6</v>
      </c>
      <c r="P20" s="390"/>
    </row>
    <row r="21" spans="1:16" ht="40.5">
      <c r="A21" s="387"/>
      <c r="B21" s="371" t="s">
        <v>521</v>
      </c>
      <c r="C21" s="388" t="s">
        <v>522</v>
      </c>
      <c r="D21" s="389" t="s">
        <v>520</v>
      </c>
      <c r="E21" s="390" t="s">
        <v>156</v>
      </c>
      <c r="F21" s="439">
        <v>0.85</v>
      </c>
      <c r="G21" s="440">
        <f>O6</f>
        <v>640</v>
      </c>
      <c r="H21" s="441">
        <f>F21*G21</f>
        <v>544</v>
      </c>
      <c r="I21" s="371"/>
      <c r="J21" s="371"/>
      <c r="K21" s="394"/>
      <c r="L21" s="442"/>
      <c r="M21" s="395"/>
      <c r="N21" s="394">
        <f t="shared" si="0"/>
        <v>16.32</v>
      </c>
      <c r="O21" s="396">
        <f t="shared" si="1"/>
        <v>560.32000000000005</v>
      </c>
      <c r="P21" s="390"/>
    </row>
    <row r="22" spans="1:16" ht="13.5">
      <c r="A22" s="387">
        <v>3</v>
      </c>
      <c r="B22" s="437">
        <v>63</v>
      </c>
      <c r="C22" s="438" t="s">
        <v>731</v>
      </c>
      <c r="D22" s="389"/>
      <c r="E22" s="390"/>
      <c r="F22" s="439"/>
      <c r="G22" s="440"/>
      <c r="H22" s="441"/>
      <c r="I22" s="371"/>
      <c r="J22" s="371"/>
      <c r="K22" s="394"/>
      <c r="L22" s="442"/>
      <c r="M22" s="395"/>
      <c r="N22" s="394"/>
      <c r="O22" s="396"/>
      <c r="P22" s="390"/>
    </row>
    <row r="23" spans="1:16" ht="69" customHeight="1">
      <c r="A23" s="387"/>
      <c r="B23" s="371" t="s">
        <v>730</v>
      </c>
      <c r="C23" s="388" t="s">
        <v>732</v>
      </c>
      <c r="D23" s="389" t="s">
        <v>733</v>
      </c>
      <c r="E23" s="390" t="s">
        <v>156</v>
      </c>
      <c r="F23" s="439">
        <v>2</v>
      </c>
      <c r="G23" s="440">
        <f>O6</f>
        <v>640</v>
      </c>
      <c r="H23" s="441">
        <f>F23*G23</f>
        <v>1280</v>
      </c>
      <c r="I23" s="394" t="s">
        <v>87</v>
      </c>
      <c r="J23" s="371" t="s">
        <v>739</v>
      </c>
      <c r="K23" s="400">
        <v>9</v>
      </c>
      <c r="L23" s="442">
        <f>'Bhume Rate 078-79'!H40</f>
        <v>340</v>
      </c>
      <c r="M23" s="395">
        <f>K23*L23</f>
        <v>3060</v>
      </c>
      <c r="N23" s="394"/>
      <c r="O23" s="396"/>
      <c r="P23" s="390"/>
    </row>
    <row r="24" spans="1:16" ht="13.5">
      <c r="A24" s="387"/>
      <c r="B24" s="371"/>
      <c r="C24" s="388"/>
      <c r="D24" s="389"/>
      <c r="E24" s="390" t="s">
        <v>196</v>
      </c>
      <c r="F24" s="439">
        <v>1.5</v>
      </c>
      <c r="G24" s="440">
        <f>I6</f>
        <v>1000</v>
      </c>
      <c r="H24" s="441">
        <f>F24*G24</f>
        <v>1500</v>
      </c>
      <c r="I24" s="394" t="s">
        <v>734</v>
      </c>
      <c r="J24" s="371" t="s">
        <v>83</v>
      </c>
      <c r="K24" s="400">
        <v>9</v>
      </c>
      <c r="L24" s="442">
        <v>35</v>
      </c>
      <c r="M24" s="395">
        <f t="shared" ref="M24:M29" si="2">K24*L24</f>
        <v>315</v>
      </c>
      <c r="N24" s="394"/>
      <c r="O24" s="396"/>
      <c r="P24" s="390"/>
    </row>
    <row r="25" spans="1:16" ht="13.5">
      <c r="A25" s="387"/>
      <c r="B25" s="371"/>
      <c r="C25" s="388"/>
      <c r="D25" s="389"/>
      <c r="E25" s="390"/>
      <c r="F25" s="439"/>
      <c r="G25" s="440"/>
      <c r="H25" s="441"/>
      <c r="I25" s="394" t="s">
        <v>735</v>
      </c>
      <c r="J25" s="371" t="s">
        <v>739</v>
      </c>
      <c r="K25" s="400">
        <v>96</v>
      </c>
      <c r="L25" s="442">
        <f>L10</f>
        <v>27.9</v>
      </c>
      <c r="M25" s="395">
        <f t="shared" si="2"/>
        <v>2678.3999999999996</v>
      </c>
      <c r="N25" s="394"/>
      <c r="O25" s="396"/>
      <c r="P25" s="390"/>
    </row>
    <row r="26" spans="1:16" ht="13.5">
      <c r="A26" s="387"/>
      <c r="B26" s="371"/>
      <c r="C26" s="388"/>
      <c r="D26" s="389"/>
      <c r="E26" s="390"/>
      <c r="F26" s="439"/>
      <c r="G26" s="440"/>
      <c r="H26" s="441"/>
      <c r="I26" s="394" t="s">
        <v>736</v>
      </c>
      <c r="J26" s="371" t="s">
        <v>79</v>
      </c>
      <c r="K26" s="400">
        <v>0.25</v>
      </c>
      <c r="L26" s="442">
        <f>I9</f>
        <v>2810</v>
      </c>
      <c r="M26" s="395">
        <f t="shared" si="2"/>
        <v>702.5</v>
      </c>
      <c r="N26" s="394"/>
      <c r="O26" s="396"/>
      <c r="P26" s="390"/>
    </row>
    <row r="27" spans="1:16" ht="13.5">
      <c r="A27" s="387"/>
      <c r="B27" s="371"/>
      <c r="C27" s="388"/>
      <c r="D27" s="389"/>
      <c r="E27" s="390"/>
      <c r="F27" s="439"/>
      <c r="G27" s="440"/>
      <c r="H27" s="441"/>
      <c r="I27" s="394" t="s">
        <v>737</v>
      </c>
      <c r="J27" s="371" t="s">
        <v>79</v>
      </c>
      <c r="K27" s="400">
        <v>0.1</v>
      </c>
      <c r="L27" s="442">
        <f>Output_1!D31</f>
        <v>113.2</v>
      </c>
      <c r="M27" s="395">
        <f t="shared" si="2"/>
        <v>11.32</v>
      </c>
      <c r="N27" s="394"/>
      <c r="O27" s="396"/>
      <c r="P27" s="390"/>
    </row>
    <row r="28" spans="1:16" ht="13.5">
      <c r="A28" s="387"/>
      <c r="B28" s="371"/>
      <c r="C28" s="388"/>
      <c r="D28" s="389"/>
      <c r="E28" s="390"/>
      <c r="F28" s="439"/>
      <c r="G28" s="440"/>
      <c r="H28" s="441"/>
      <c r="I28" s="394" t="s">
        <v>738</v>
      </c>
      <c r="J28" s="371" t="s">
        <v>94</v>
      </c>
      <c r="K28" s="400">
        <v>13</v>
      </c>
      <c r="L28" s="442">
        <v>5</v>
      </c>
      <c r="M28" s="395">
        <f t="shared" si="2"/>
        <v>65</v>
      </c>
      <c r="N28" s="394"/>
      <c r="O28" s="396"/>
      <c r="P28" s="390"/>
    </row>
    <row r="29" spans="1:16" ht="13.5">
      <c r="A29" s="387"/>
      <c r="B29" s="371"/>
      <c r="C29" s="388"/>
      <c r="D29" s="389"/>
      <c r="E29" s="390"/>
      <c r="F29" s="439"/>
      <c r="G29" s="440"/>
      <c r="H29" s="441"/>
      <c r="I29" s="394" t="s">
        <v>129</v>
      </c>
      <c r="J29" s="371" t="s">
        <v>85</v>
      </c>
      <c r="K29" s="400">
        <v>3</v>
      </c>
      <c r="L29" s="442">
        <f>Output_2!I58/100</f>
        <v>104.31</v>
      </c>
      <c r="M29" s="395">
        <f t="shared" si="2"/>
        <v>312.93</v>
      </c>
      <c r="N29" s="394"/>
      <c r="O29" s="396"/>
      <c r="P29" s="390"/>
    </row>
    <row r="30" spans="1:16" ht="13.5">
      <c r="A30" s="387"/>
      <c r="B30" s="371"/>
      <c r="C30" s="388"/>
      <c r="D30" s="389"/>
      <c r="E30" s="390"/>
      <c r="F30" s="439"/>
      <c r="G30" s="440"/>
      <c r="H30" s="441">
        <f>SUM(H23:H29)</f>
        <v>2780</v>
      </c>
      <c r="I30" s="371"/>
      <c r="J30" s="371"/>
      <c r="K30" s="400"/>
      <c r="L30" s="442"/>
      <c r="M30" s="395">
        <f>SUM(M23:M29)</f>
        <v>7145.15</v>
      </c>
      <c r="N30" s="394">
        <f>(M30*1.5%+H30*1.5%)</f>
        <v>148.87724999999998</v>
      </c>
      <c r="O30" s="396">
        <f>N30+M30+H30</f>
        <v>10074.027249999999</v>
      </c>
      <c r="P30" s="390"/>
    </row>
    <row r="31" spans="1:16" ht="47.25" customHeight="1">
      <c r="A31" s="387"/>
      <c r="B31" s="371" t="s">
        <v>740</v>
      </c>
      <c r="C31" s="388" t="s">
        <v>741</v>
      </c>
      <c r="D31" s="389" t="s">
        <v>733</v>
      </c>
      <c r="E31" s="390" t="s">
        <v>156</v>
      </c>
      <c r="F31" s="439">
        <v>6</v>
      </c>
      <c r="G31" s="440">
        <f>O6</f>
        <v>640</v>
      </c>
      <c r="H31" s="441">
        <f>F31*G31</f>
        <v>3840</v>
      </c>
      <c r="I31" s="394" t="s">
        <v>87</v>
      </c>
      <c r="J31" s="371" t="s">
        <v>739</v>
      </c>
      <c r="K31" s="400">
        <v>15</v>
      </c>
      <c r="L31" s="442">
        <f>'Bhume Rate 078-79'!H40</f>
        <v>340</v>
      </c>
      <c r="M31" s="395">
        <f>K31*L31</f>
        <v>5100</v>
      </c>
      <c r="N31" s="394"/>
      <c r="O31" s="396"/>
      <c r="P31" s="390"/>
    </row>
    <row r="32" spans="1:16" ht="13.5">
      <c r="A32" s="387"/>
      <c r="B32" s="371"/>
      <c r="C32" s="388"/>
      <c r="D32" s="389"/>
      <c r="E32" s="390" t="s">
        <v>196</v>
      </c>
      <c r="F32" s="439">
        <v>0</v>
      </c>
      <c r="G32" s="440">
        <f>I6</f>
        <v>1000</v>
      </c>
      <c r="H32" s="441">
        <f>F32*G32</f>
        <v>0</v>
      </c>
      <c r="I32" s="394" t="s">
        <v>734</v>
      </c>
      <c r="J32" s="371" t="s">
        <v>83</v>
      </c>
      <c r="K32" s="400">
        <v>0</v>
      </c>
      <c r="L32" s="442">
        <f>L24</f>
        <v>35</v>
      </c>
      <c r="M32" s="395">
        <f t="shared" ref="M32:M37" si="3">K32*L32</f>
        <v>0</v>
      </c>
      <c r="N32" s="394"/>
      <c r="O32" s="396"/>
      <c r="P32" s="390"/>
    </row>
    <row r="33" spans="1:16" ht="13.5">
      <c r="A33" s="387"/>
      <c r="B33" s="371"/>
      <c r="C33" s="388"/>
      <c r="D33" s="389"/>
      <c r="E33" s="390"/>
      <c r="F33" s="439"/>
      <c r="G33" s="440"/>
      <c r="H33" s="441"/>
      <c r="I33" s="394" t="s">
        <v>735</v>
      </c>
      <c r="J33" s="371" t="s">
        <v>739</v>
      </c>
      <c r="K33" s="400">
        <v>96</v>
      </c>
      <c r="L33" s="442">
        <f>L10</f>
        <v>27.9</v>
      </c>
      <c r="M33" s="395">
        <f t="shared" si="3"/>
        <v>2678.3999999999996</v>
      </c>
      <c r="N33" s="394"/>
      <c r="O33" s="396"/>
      <c r="P33" s="390"/>
    </row>
    <row r="34" spans="1:16" ht="13.5">
      <c r="A34" s="387"/>
      <c r="B34" s="371"/>
      <c r="C34" s="388"/>
      <c r="D34" s="389"/>
      <c r="E34" s="390"/>
      <c r="F34" s="439"/>
      <c r="G34" s="440"/>
      <c r="H34" s="441"/>
      <c r="I34" s="394" t="s">
        <v>736</v>
      </c>
      <c r="J34" s="371" t="s">
        <v>79</v>
      </c>
      <c r="K34" s="400">
        <v>0.25</v>
      </c>
      <c r="L34" s="442">
        <f>I9</f>
        <v>2810</v>
      </c>
      <c r="M34" s="395">
        <f t="shared" si="3"/>
        <v>702.5</v>
      </c>
      <c r="N34" s="394"/>
      <c r="O34" s="396"/>
      <c r="P34" s="390"/>
    </row>
    <row r="35" spans="1:16" ht="13.5">
      <c r="A35" s="387"/>
      <c r="B35" s="371"/>
      <c r="C35" s="388"/>
      <c r="D35" s="389"/>
      <c r="E35" s="390"/>
      <c r="F35" s="439"/>
      <c r="G35" s="440"/>
      <c r="H35" s="441"/>
      <c r="I35" s="394" t="s">
        <v>737</v>
      </c>
      <c r="J35" s="371" t="s">
        <v>79</v>
      </c>
      <c r="K35" s="400">
        <v>0</v>
      </c>
      <c r="L35" s="442">
        <f>Output_1!D31</f>
        <v>113.2</v>
      </c>
      <c r="M35" s="395">
        <f t="shared" si="3"/>
        <v>0</v>
      </c>
      <c r="N35" s="394"/>
      <c r="O35" s="396"/>
      <c r="P35" s="390"/>
    </row>
    <row r="36" spans="1:16" ht="13.5">
      <c r="A36" s="387"/>
      <c r="B36" s="371"/>
      <c r="C36" s="388"/>
      <c r="D36" s="389"/>
      <c r="E36" s="390"/>
      <c r="F36" s="439"/>
      <c r="G36" s="440"/>
      <c r="H36" s="441"/>
      <c r="I36" s="394" t="s">
        <v>738</v>
      </c>
      <c r="J36" s="371" t="s">
        <v>94</v>
      </c>
      <c r="K36" s="400">
        <v>13</v>
      </c>
      <c r="L36" s="442">
        <f>L28</f>
        <v>5</v>
      </c>
      <c r="M36" s="395">
        <f t="shared" si="3"/>
        <v>65</v>
      </c>
      <c r="N36" s="394"/>
      <c r="O36" s="396"/>
      <c r="P36" s="390"/>
    </row>
    <row r="37" spans="1:16" ht="13.5">
      <c r="A37" s="387"/>
      <c r="B37" s="371"/>
      <c r="C37" s="388"/>
      <c r="D37" s="389"/>
      <c r="E37" s="390"/>
      <c r="F37" s="439"/>
      <c r="G37" s="440"/>
      <c r="H37" s="441"/>
      <c r="I37" s="394" t="s">
        <v>129</v>
      </c>
      <c r="J37" s="371" t="s">
        <v>85</v>
      </c>
      <c r="K37" s="400">
        <v>3</v>
      </c>
      <c r="L37" s="442">
        <f>Output_2!I58/100</f>
        <v>104.31</v>
      </c>
      <c r="M37" s="395">
        <f t="shared" si="3"/>
        <v>312.93</v>
      </c>
      <c r="N37" s="394"/>
      <c r="O37" s="396"/>
      <c r="P37" s="390"/>
    </row>
    <row r="38" spans="1:16" ht="13.5">
      <c r="A38" s="387"/>
      <c r="B38" s="371"/>
      <c r="C38" s="388"/>
      <c r="D38" s="389"/>
      <c r="E38" s="390"/>
      <c r="F38" s="439"/>
      <c r="G38" s="440"/>
      <c r="H38" s="441">
        <f>SUM(H31:H37)</f>
        <v>3840</v>
      </c>
      <c r="I38" s="371"/>
      <c r="J38" s="371"/>
      <c r="K38" s="400"/>
      <c r="L38" s="442"/>
      <c r="M38" s="395">
        <f>SUM(M31:M37)</f>
        <v>8858.83</v>
      </c>
      <c r="N38" s="394">
        <f>(M38*1.5%+H38*1.5%)</f>
        <v>190.48245</v>
      </c>
      <c r="O38" s="396">
        <f>N38+M38+H38</f>
        <v>12889.312449999999</v>
      </c>
      <c r="P38" s="390"/>
    </row>
    <row r="39" spans="1:16" ht="81">
      <c r="A39" s="387"/>
      <c r="B39" s="371" t="s">
        <v>777</v>
      </c>
      <c r="C39" s="388" t="s">
        <v>1741</v>
      </c>
      <c r="D39" s="389" t="s">
        <v>733</v>
      </c>
      <c r="E39" s="390" t="s">
        <v>156</v>
      </c>
      <c r="F39" s="439">
        <v>1.5</v>
      </c>
      <c r="G39" s="440">
        <f>O6</f>
        <v>640</v>
      </c>
      <c r="H39" s="441">
        <f>F39*G39</f>
        <v>960</v>
      </c>
      <c r="I39" s="394" t="s">
        <v>778</v>
      </c>
      <c r="J39" s="371" t="s">
        <v>79</v>
      </c>
      <c r="K39" s="400">
        <v>1.46</v>
      </c>
      <c r="L39" s="442">
        <f>L27</f>
        <v>113.2</v>
      </c>
      <c r="M39" s="395">
        <f>K39*L39</f>
        <v>165.27199999999999</v>
      </c>
      <c r="N39" s="394"/>
      <c r="O39" s="396"/>
      <c r="P39" s="390"/>
    </row>
    <row r="40" spans="1:16" ht="13.5">
      <c r="A40" s="387"/>
      <c r="B40" s="371"/>
      <c r="C40" s="388"/>
      <c r="D40" s="389"/>
      <c r="E40" s="390" t="s">
        <v>196</v>
      </c>
      <c r="F40" s="439">
        <v>0</v>
      </c>
      <c r="G40" s="440">
        <v>0</v>
      </c>
      <c r="H40" s="441">
        <f>F40*G40</f>
        <v>0</v>
      </c>
      <c r="I40" s="394" t="s">
        <v>753</v>
      </c>
      <c r="J40" s="371" t="s">
        <v>79</v>
      </c>
      <c r="K40" s="400">
        <v>0.38</v>
      </c>
      <c r="L40" s="442">
        <f>250</f>
        <v>250</v>
      </c>
      <c r="M40" s="395">
        <f>K40*L40</f>
        <v>95</v>
      </c>
      <c r="N40" s="394"/>
      <c r="O40" s="396"/>
      <c r="P40" s="390"/>
    </row>
    <row r="41" spans="1:16" ht="13.5">
      <c r="A41" s="387"/>
      <c r="B41" s="371"/>
      <c r="C41" s="388"/>
      <c r="D41" s="389"/>
      <c r="E41" s="390"/>
      <c r="F41" s="439"/>
      <c r="G41" s="440"/>
      <c r="H41" s="441"/>
      <c r="I41" s="394" t="s">
        <v>779</v>
      </c>
      <c r="J41" s="371" t="s">
        <v>79</v>
      </c>
      <c r="K41" s="400">
        <v>0.46</v>
      </c>
      <c r="L41" s="442">
        <f>L7</f>
        <v>2170</v>
      </c>
      <c r="M41" s="395">
        <f>K41*L41</f>
        <v>998.2</v>
      </c>
      <c r="N41" s="394"/>
      <c r="O41" s="396"/>
      <c r="P41" s="390"/>
    </row>
    <row r="42" spans="1:16" ht="13.5">
      <c r="A42" s="387"/>
      <c r="B42" s="371"/>
      <c r="C42" s="388"/>
      <c r="D42" s="389"/>
      <c r="E42" s="390"/>
      <c r="F42" s="439"/>
      <c r="G42" s="440"/>
      <c r="H42" s="441"/>
      <c r="I42" s="394" t="s">
        <v>736</v>
      </c>
      <c r="J42" s="371" t="s">
        <v>79</v>
      </c>
      <c r="K42" s="400">
        <v>0.38</v>
      </c>
      <c r="L42" s="442">
        <f>I9</f>
        <v>2810</v>
      </c>
      <c r="M42" s="395">
        <f>K42*L42</f>
        <v>1067.8</v>
      </c>
      <c r="N42" s="394"/>
      <c r="O42" s="396"/>
      <c r="P42" s="390"/>
    </row>
    <row r="43" spans="1:16" ht="13.5">
      <c r="A43" s="387"/>
      <c r="B43" s="371"/>
      <c r="C43" s="388"/>
      <c r="D43" s="389"/>
      <c r="E43" s="390"/>
      <c r="F43" s="439"/>
      <c r="G43" s="440"/>
      <c r="H43" s="441"/>
      <c r="I43" s="394" t="s">
        <v>780</v>
      </c>
      <c r="J43" s="371" t="s">
        <v>83</v>
      </c>
      <c r="K43" s="400">
        <v>10</v>
      </c>
      <c r="L43" s="442">
        <v>25</v>
      </c>
      <c r="M43" s="395">
        <f>K43*L43</f>
        <v>250</v>
      </c>
      <c r="N43" s="394"/>
      <c r="O43" s="396"/>
      <c r="P43" s="390"/>
    </row>
    <row r="44" spans="1:16" ht="13.5">
      <c r="A44" s="387"/>
      <c r="B44" s="371"/>
      <c r="C44" s="388"/>
      <c r="D44" s="389"/>
      <c r="E44" s="390"/>
      <c r="F44" s="439"/>
      <c r="G44" s="440"/>
      <c r="H44" s="441">
        <f>SUM(H39:H43)</f>
        <v>960</v>
      </c>
      <c r="I44" s="371"/>
      <c r="J44" s="371"/>
      <c r="K44" s="400"/>
      <c r="L44" s="442"/>
      <c r="M44" s="395">
        <f>SUM(M39:M43)</f>
        <v>2576.2719999999999</v>
      </c>
      <c r="N44" s="394">
        <f>(M44*1.5%+H44*1.5%)</f>
        <v>53.044079999999994</v>
      </c>
      <c r="O44" s="396">
        <f>N44+M44+H44</f>
        <v>3589.3160800000001</v>
      </c>
      <c r="P44" s="390"/>
    </row>
    <row r="45" spans="1:16" ht="67.5">
      <c r="A45" s="387"/>
      <c r="B45" s="371" t="s">
        <v>781</v>
      </c>
      <c r="C45" s="388" t="s">
        <v>782</v>
      </c>
      <c r="D45" s="389" t="s">
        <v>733</v>
      </c>
      <c r="E45" s="390" t="s">
        <v>156</v>
      </c>
      <c r="F45" s="439">
        <v>2</v>
      </c>
      <c r="G45" s="440">
        <f>O6</f>
        <v>640</v>
      </c>
      <c r="H45" s="441">
        <f>F45*G45</f>
        <v>1280</v>
      </c>
      <c r="I45" s="394" t="s">
        <v>778</v>
      </c>
      <c r="J45" s="371" t="s">
        <v>79</v>
      </c>
      <c r="K45" s="400">
        <v>1.46</v>
      </c>
      <c r="L45" s="442">
        <f>Output_1!D31</f>
        <v>113.2</v>
      </c>
      <c r="M45" s="395">
        <f>K45*L45</f>
        <v>165.27199999999999</v>
      </c>
      <c r="N45" s="394"/>
      <c r="O45" s="396"/>
      <c r="P45" s="390"/>
    </row>
    <row r="46" spans="1:16" ht="13.5">
      <c r="A46" s="387"/>
      <c r="B46" s="371"/>
      <c r="C46" s="388"/>
      <c r="D46" s="389"/>
      <c r="E46" s="390" t="s">
        <v>196</v>
      </c>
      <c r="F46" s="439">
        <v>0</v>
      </c>
      <c r="G46" s="440">
        <v>0</v>
      </c>
      <c r="H46" s="441">
        <f>F46*G46</f>
        <v>0</v>
      </c>
      <c r="I46" s="394" t="s">
        <v>753</v>
      </c>
      <c r="J46" s="371" t="s">
        <v>79</v>
      </c>
      <c r="K46" s="400">
        <v>0.38</v>
      </c>
      <c r="L46" s="442">
        <f>L40</f>
        <v>250</v>
      </c>
      <c r="M46" s="395">
        <f>K46*L46</f>
        <v>95</v>
      </c>
      <c r="N46" s="394"/>
      <c r="O46" s="396"/>
      <c r="P46" s="390"/>
    </row>
    <row r="47" spans="1:16" ht="13.5">
      <c r="A47" s="387"/>
      <c r="B47" s="371"/>
      <c r="C47" s="388"/>
      <c r="D47" s="389"/>
      <c r="E47" s="390"/>
      <c r="F47" s="439"/>
      <c r="G47" s="440"/>
      <c r="H47" s="441"/>
      <c r="I47" s="394" t="s">
        <v>87</v>
      </c>
      <c r="J47" s="371" t="s">
        <v>739</v>
      </c>
      <c r="K47" s="400">
        <v>6</v>
      </c>
      <c r="L47" s="442">
        <f>'Bhume Rate 078-79'!H40</f>
        <v>340</v>
      </c>
      <c r="M47" s="395">
        <f>K47*L47</f>
        <v>2040</v>
      </c>
      <c r="N47" s="394"/>
      <c r="O47" s="396"/>
      <c r="P47" s="390"/>
    </row>
    <row r="48" spans="1:16" ht="13.5">
      <c r="A48" s="387"/>
      <c r="B48" s="371"/>
      <c r="C48" s="388"/>
      <c r="D48" s="389"/>
      <c r="E48" s="390"/>
      <c r="F48" s="439"/>
      <c r="G48" s="440"/>
      <c r="H48" s="441"/>
      <c r="I48" s="394" t="s">
        <v>736</v>
      </c>
      <c r="J48" s="371" t="s">
        <v>79</v>
      </c>
      <c r="K48" s="400">
        <v>0.38</v>
      </c>
      <c r="L48" s="442">
        <f>I9</f>
        <v>2810</v>
      </c>
      <c r="M48" s="395">
        <f>K48*L48</f>
        <v>1067.8</v>
      </c>
      <c r="N48" s="394"/>
      <c r="O48" s="396"/>
      <c r="P48" s="390"/>
    </row>
    <row r="49" spans="1:16" ht="13.5">
      <c r="A49" s="387"/>
      <c r="B49" s="371"/>
      <c r="C49" s="388"/>
      <c r="D49" s="389"/>
      <c r="E49" s="390"/>
      <c r="F49" s="439"/>
      <c r="G49" s="440"/>
      <c r="H49" s="441"/>
      <c r="I49" s="394" t="s">
        <v>780</v>
      </c>
      <c r="J49" s="371" t="s">
        <v>83</v>
      </c>
      <c r="K49" s="400">
        <v>25</v>
      </c>
      <c r="L49" s="442">
        <f>L43</f>
        <v>25</v>
      </c>
      <c r="M49" s="395">
        <f>K49*L49</f>
        <v>625</v>
      </c>
      <c r="N49" s="394"/>
      <c r="O49" s="396"/>
      <c r="P49" s="390"/>
    </row>
    <row r="50" spans="1:16" ht="13.5">
      <c r="A50" s="387"/>
      <c r="B50" s="371"/>
      <c r="C50" s="388"/>
      <c r="D50" s="389"/>
      <c r="E50" s="390"/>
      <c r="F50" s="439"/>
      <c r="G50" s="440"/>
      <c r="H50" s="441">
        <f>SUM(H45:H49)</f>
        <v>1280</v>
      </c>
      <c r="I50" s="371"/>
      <c r="J50" s="371"/>
      <c r="K50" s="400"/>
      <c r="L50" s="442"/>
      <c r="M50" s="395">
        <f>SUM(M45:M49)</f>
        <v>3993.0720000000001</v>
      </c>
      <c r="N50" s="394">
        <f>(M50*1.5%+H50*1.5%)</f>
        <v>79.096080000000001</v>
      </c>
      <c r="O50" s="396">
        <f>N50+M50+H50</f>
        <v>5352.1680799999995</v>
      </c>
      <c r="P50" s="390"/>
    </row>
    <row r="51" spans="1:16" ht="27">
      <c r="A51" s="387">
        <v>4</v>
      </c>
      <c r="B51" s="437">
        <v>64</v>
      </c>
      <c r="C51" s="438" t="s">
        <v>742</v>
      </c>
      <c r="D51" s="389"/>
      <c r="E51" s="390"/>
      <c r="F51" s="439"/>
      <c r="G51" s="440"/>
      <c r="H51" s="441"/>
      <c r="I51" s="371"/>
      <c r="J51" s="371"/>
      <c r="K51" s="400"/>
      <c r="L51" s="442"/>
      <c r="M51" s="395"/>
      <c r="N51" s="394"/>
      <c r="O51" s="396"/>
      <c r="P51" s="390"/>
    </row>
    <row r="52" spans="1:16" ht="40.5">
      <c r="A52" s="387"/>
      <c r="B52" s="371" t="s">
        <v>743</v>
      </c>
      <c r="C52" s="388" t="s">
        <v>744</v>
      </c>
      <c r="D52" s="389" t="s">
        <v>733</v>
      </c>
      <c r="E52" s="390" t="s">
        <v>156</v>
      </c>
      <c r="F52" s="439">
        <v>0.04</v>
      </c>
      <c r="G52" s="440">
        <f>O6</f>
        <v>640</v>
      </c>
      <c r="H52" s="441">
        <f>G52*F52</f>
        <v>25.6</v>
      </c>
      <c r="I52" s="394" t="s">
        <v>634</v>
      </c>
      <c r="J52" s="371" t="s">
        <v>745</v>
      </c>
      <c r="K52" s="400">
        <v>50</v>
      </c>
      <c r="L52" s="442">
        <f>O16/1000</f>
        <v>0.9887999999999999</v>
      </c>
      <c r="M52" s="395">
        <f>K52*L52</f>
        <v>49.44</v>
      </c>
      <c r="N52" s="394">
        <f>(M52*1.5%+H52*1.5%)</f>
        <v>1.1255999999999999</v>
      </c>
      <c r="O52" s="396">
        <f>N52+M52+H52</f>
        <v>76.165599999999998</v>
      </c>
      <c r="P52" s="390"/>
    </row>
    <row r="53" spans="1:16" ht="40.5">
      <c r="A53" s="387"/>
      <c r="B53" s="371" t="s">
        <v>746</v>
      </c>
      <c r="C53" s="388" t="s">
        <v>747</v>
      </c>
      <c r="D53" s="389" t="s">
        <v>748</v>
      </c>
      <c r="E53" s="390" t="s">
        <v>156</v>
      </c>
      <c r="F53" s="439">
        <v>10</v>
      </c>
      <c r="G53" s="440">
        <f>O6</f>
        <v>640</v>
      </c>
      <c r="H53" s="441">
        <f>G53*F53</f>
        <v>6400</v>
      </c>
      <c r="I53" s="394" t="s">
        <v>749</v>
      </c>
      <c r="J53" s="371" t="s">
        <v>739</v>
      </c>
      <c r="K53" s="400">
        <v>1050</v>
      </c>
      <c r="L53" s="442">
        <v>10</v>
      </c>
      <c r="M53" s="395">
        <f>K53*L53</f>
        <v>10500</v>
      </c>
      <c r="N53" s="394"/>
      <c r="O53" s="396"/>
      <c r="P53" s="390"/>
    </row>
    <row r="54" spans="1:16" ht="13.5">
      <c r="A54" s="387"/>
      <c r="B54" s="371"/>
      <c r="C54" s="388"/>
      <c r="D54" s="389"/>
      <c r="E54" s="390"/>
      <c r="F54" s="439"/>
      <c r="G54" s="440"/>
      <c r="H54" s="441"/>
      <c r="I54" s="394" t="s">
        <v>160</v>
      </c>
      <c r="J54" s="371" t="s">
        <v>79</v>
      </c>
      <c r="K54" s="400">
        <v>0.46</v>
      </c>
      <c r="L54" s="442">
        <f>L7</f>
        <v>2170</v>
      </c>
      <c r="M54" s="395">
        <f>K54*L54</f>
        <v>998.2</v>
      </c>
      <c r="N54" s="394"/>
      <c r="O54" s="396"/>
      <c r="P54" s="390"/>
    </row>
    <row r="55" spans="1:16" ht="13.5">
      <c r="A55" s="387"/>
      <c r="B55" s="371"/>
      <c r="C55" s="388"/>
      <c r="D55" s="389"/>
      <c r="E55" s="390"/>
      <c r="F55" s="439"/>
      <c r="G55" s="440"/>
      <c r="H55" s="441"/>
      <c r="I55" s="394" t="s">
        <v>752</v>
      </c>
      <c r="J55" s="371" t="s">
        <v>79</v>
      </c>
      <c r="K55" s="400">
        <v>0.7</v>
      </c>
      <c r="L55" s="442">
        <f>Output_1!D31</f>
        <v>113.2</v>
      </c>
      <c r="M55" s="395">
        <f>K55*L55</f>
        <v>79.239999999999995</v>
      </c>
      <c r="N55" s="394"/>
      <c r="O55" s="396"/>
      <c r="P55" s="390"/>
    </row>
    <row r="56" spans="1:16" ht="13.5">
      <c r="A56" s="387"/>
      <c r="B56" s="371"/>
      <c r="C56" s="388"/>
      <c r="D56" s="389"/>
      <c r="E56" s="390"/>
      <c r="F56" s="439"/>
      <c r="G56" s="440"/>
      <c r="H56" s="441"/>
      <c r="I56" s="394" t="s">
        <v>753</v>
      </c>
      <c r="J56" s="371" t="s">
        <v>79</v>
      </c>
      <c r="K56" s="400">
        <v>0.23</v>
      </c>
      <c r="L56" s="442">
        <f>L46</f>
        <v>250</v>
      </c>
      <c r="M56" s="395">
        <f>K56*L56</f>
        <v>57.5</v>
      </c>
      <c r="N56" s="394"/>
      <c r="O56" s="396"/>
      <c r="P56" s="390"/>
    </row>
    <row r="57" spans="1:16" ht="13.5">
      <c r="A57" s="387"/>
      <c r="B57" s="371"/>
      <c r="C57" s="388"/>
      <c r="D57" s="389"/>
      <c r="E57" s="390"/>
      <c r="F57" s="439"/>
      <c r="G57" s="440"/>
      <c r="H57" s="441">
        <f>SUM(H53:H56)</f>
        <v>6400</v>
      </c>
      <c r="I57" s="394"/>
      <c r="J57" s="371"/>
      <c r="K57" s="400"/>
      <c r="L57" s="442"/>
      <c r="M57" s="395">
        <f>SUM(M53:M56)</f>
        <v>11634.94</v>
      </c>
      <c r="N57" s="394">
        <f>(M57*1.5%+H57*1.5%)</f>
        <v>270.52409999999998</v>
      </c>
      <c r="O57" s="396">
        <f>N57+M57+H57</f>
        <v>18305.464100000001</v>
      </c>
      <c r="P57" s="390"/>
    </row>
    <row r="58" spans="1:16" ht="27">
      <c r="A58" s="387"/>
      <c r="B58" s="371" t="s">
        <v>750</v>
      </c>
      <c r="C58" s="388" t="s">
        <v>751</v>
      </c>
      <c r="D58" s="389" t="s">
        <v>520</v>
      </c>
      <c r="E58" s="390" t="s">
        <v>156</v>
      </c>
      <c r="F58" s="439">
        <v>0.62</v>
      </c>
      <c r="G58" s="440">
        <f>O6</f>
        <v>640</v>
      </c>
      <c r="H58" s="441">
        <f>F58*G58</f>
        <v>396.8</v>
      </c>
      <c r="I58" s="394" t="s">
        <v>634</v>
      </c>
      <c r="J58" s="371" t="s">
        <v>739</v>
      </c>
      <c r="K58" s="400">
        <v>1500</v>
      </c>
      <c r="L58" s="442">
        <v>0.05</v>
      </c>
      <c r="M58" s="395">
        <f>L58*K58</f>
        <v>75</v>
      </c>
      <c r="N58" s="394"/>
      <c r="O58" s="396"/>
      <c r="P58" s="390"/>
    </row>
    <row r="59" spans="1:16" ht="13.5">
      <c r="A59" s="387"/>
      <c r="B59" s="371"/>
      <c r="C59" s="388"/>
      <c r="D59" s="389"/>
      <c r="E59" s="390"/>
      <c r="F59" s="439"/>
      <c r="G59" s="440"/>
      <c r="H59" s="441"/>
      <c r="I59" s="394" t="s">
        <v>754</v>
      </c>
      <c r="J59" s="371" t="s">
        <v>82</v>
      </c>
      <c r="K59" s="400">
        <v>1</v>
      </c>
      <c r="L59" s="442">
        <v>0.25</v>
      </c>
      <c r="M59" s="395">
        <f>L59*K59</f>
        <v>0.25</v>
      </c>
      <c r="N59" s="394"/>
      <c r="O59" s="396"/>
      <c r="P59" s="390"/>
    </row>
    <row r="60" spans="1:16" ht="13.5">
      <c r="A60" s="387"/>
      <c r="B60" s="371"/>
      <c r="C60" s="388"/>
      <c r="D60" s="389"/>
      <c r="E60" s="390"/>
      <c r="F60" s="439"/>
      <c r="G60" s="440"/>
      <c r="H60" s="441">
        <f>SUM(H58:H59)</f>
        <v>396.8</v>
      </c>
      <c r="I60" s="394"/>
      <c r="J60" s="371"/>
      <c r="K60" s="400"/>
      <c r="L60" s="442"/>
      <c r="M60" s="395">
        <f>SUM(M58:M59)</f>
        <v>75.25</v>
      </c>
      <c r="N60" s="394">
        <f>(M60*1.5%+H60*1.5%)</f>
        <v>7.0807500000000001</v>
      </c>
      <c r="O60" s="396">
        <f>N60+M60+H60</f>
        <v>479.13075000000003</v>
      </c>
      <c r="P60" s="390"/>
    </row>
    <row r="61" spans="1:16" ht="13.5">
      <c r="A61" s="387"/>
      <c r="B61" s="371" t="s">
        <v>755</v>
      </c>
      <c r="C61" s="388" t="s">
        <v>759</v>
      </c>
      <c r="D61" s="389" t="s">
        <v>756</v>
      </c>
      <c r="E61" s="390" t="s">
        <v>156</v>
      </c>
      <c r="F61" s="439">
        <v>0.18</v>
      </c>
      <c r="G61" s="440">
        <f>O6</f>
        <v>640</v>
      </c>
      <c r="H61" s="441">
        <f t="shared" ref="H61:H73" si="4">F61*G61</f>
        <v>115.19999999999999</v>
      </c>
      <c r="I61" s="394" t="s">
        <v>757</v>
      </c>
      <c r="J61" s="371" t="s">
        <v>82</v>
      </c>
      <c r="K61" s="400">
        <v>1</v>
      </c>
      <c r="L61" s="442">
        <f>L59</f>
        <v>0.25</v>
      </c>
      <c r="M61" s="395"/>
      <c r="N61" s="394">
        <f>(M61*1.5%+H61*1.5%)</f>
        <v>1.7279999999999998</v>
      </c>
      <c r="O61" s="396">
        <f>N61+M61+H61</f>
        <v>116.92799999999998</v>
      </c>
      <c r="P61" s="390"/>
    </row>
    <row r="62" spans="1:16" ht="13.5">
      <c r="A62" s="387"/>
      <c r="B62" s="371"/>
      <c r="C62" s="388"/>
      <c r="D62" s="389"/>
      <c r="E62" s="390"/>
      <c r="F62" s="439"/>
      <c r="G62" s="440"/>
      <c r="H62" s="441"/>
      <c r="I62" s="394"/>
      <c r="J62" s="371"/>
      <c r="K62" s="400"/>
      <c r="L62" s="442"/>
      <c r="M62" s="395"/>
      <c r="N62" s="394"/>
      <c r="O62" s="396"/>
      <c r="P62" s="390"/>
    </row>
    <row r="63" spans="1:16" ht="13.5">
      <c r="A63" s="387"/>
      <c r="B63" s="371" t="s">
        <v>758</v>
      </c>
      <c r="C63" s="388" t="s">
        <v>760</v>
      </c>
      <c r="D63" s="389" t="s">
        <v>520</v>
      </c>
      <c r="E63" s="390" t="s">
        <v>156</v>
      </c>
      <c r="F63" s="439">
        <v>0.12</v>
      </c>
      <c r="G63" s="440">
        <f>O6</f>
        <v>640</v>
      </c>
      <c r="H63" s="441">
        <f t="shared" si="4"/>
        <v>76.8</v>
      </c>
      <c r="I63" s="394" t="s">
        <v>757</v>
      </c>
      <c r="J63" s="371" t="s">
        <v>82</v>
      </c>
      <c r="K63" s="400">
        <v>1</v>
      </c>
      <c r="L63" s="442">
        <f>L59</f>
        <v>0.25</v>
      </c>
      <c r="M63" s="395"/>
      <c r="N63" s="394">
        <f>(M63*1.5%+H63*1.5%)</f>
        <v>1.1519999999999999</v>
      </c>
      <c r="O63" s="396">
        <f>N63+M63+H63</f>
        <v>77.951999999999998</v>
      </c>
      <c r="P63" s="390"/>
    </row>
    <row r="64" spans="1:16" ht="13.5">
      <c r="A64" s="387"/>
      <c r="B64" s="371"/>
      <c r="C64" s="388"/>
      <c r="D64" s="389"/>
      <c r="E64" s="390"/>
      <c r="F64" s="439"/>
      <c r="G64" s="440"/>
      <c r="H64" s="441"/>
      <c r="I64" s="394"/>
      <c r="J64" s="371"/>
      <c r="K64" s="400"/>
      <c r="L64" s="442"/>
      <c r="M64" s="395"/>
      <c r="N64" s="394"/>
      <c r="O64" s="396"/>
      <c r="P64" s="390"/>
    </row>
    <row r="65" spans="1:16" ht="27">
      <c r="A65" s="387">
        <v>5</v>
      </c>
      <c r="B65" s="437">
        <v>65</v>
      </c>
      <c r="C65" s="438" t="s">
        <v>761</v>
      </c>
      <c r="D65" s="389"/>
      <c r="E65" s="390"/>
      <c r="F65" s="439"/>
      <c r="G65" s="440"/>
      <c r="H65" s="441"/>
      <c r="I65" s="394"/>
      <c r="J65" s="371"/>
      <c r="K65" s="400"/>
      <c r="L65" s="442"/>
      <c r="M65" s="395"/>
      <c r="N65" s="394"/>
      <c r="O65" s="396"/>
      <c r="P65" s="390"/>
    </row>
    <row r="66" spans="1:16" ht="27">
      <c r="A66" s="387"/>
      <c r="B66" s="371" t="s">
        <v>762</v>
      </c>
      <c r="C66" s="388" t="s">
        <v>763</v>
      </c>
      <c r="D66" s="389" t="s">
        <v>748</v>
      </c>
      <c r="E66" s="390" t="s">
        <v>764</v>
      </c>
      <c r="F66" s="439">
        <v>0.7</v>
      </c>
      <c r="G66" s="440">
        <f>O6</f>
        <v>640</v>
      </c>
      <c r="H66" s="441">
        <f t="shared" si="4"/>
        <v>448</v>
      </c>
      <c r="I66" s="394" t="s">
        <v>765</v>
      </c>
      <c r="J66" s="371" t="s">
        <v>83</v>
      </c>
      <c r="K66" s="400">
        <v>2.7</v>
      </c>
      <c r="L66" s="442">
        <f>L49</f>
        <v>25</v>
      </c>
      <c r="M66" s="395"/>
      <c r="N66" s="394">
        <f>(M66*1.5%+H66*1.5%)</f>
        <v>6.72</v>
      </c>
      <c r="O66" s="396">
        <f>N66+M66+H66</f>
        <v>454.72</v>
      </c>
      <c r="P66" s="390"/>
    </row>
    <row r="67" spans="1:16" ht="27">
      <c r="A67" s="387"/>
      <c r="B67" s="371" t="s">
        <v>766</v>
      </c>
      <c r="C67" s="388" t="s">
        <v>767</v>
      </c>
      <c r="D67" s="389" t="s">
        <v>748</v>
      </c>
      <c r="E67" s="390" t="s">
        <v>764</v>
      </c>
      <c r="F67" s="439">
        <v>0.63</v>
      </c>
      <c r="G67" s="440">
        <f>O6</f>
        <v>640</v>
      </c>
      <c r="H67" s="441">
        <f t="shared" si="4"/>
        <v>403.2</v>
      </c>
      <c r="I67" s="394" t="s">
        <v>765</v>
      </c>
      <c r="J67" s="371" t="s">
        <v>83</v>
      </c>
      <c r="K67" s="400">
        <v>1.35</v>
      </c>
      <c r="L67" s="442">
        <f>L66</f>
        <v>25</v>
      </c>
      <c r="M67" s="395"/>
      <c r="N67" s="394">
        <f>(M67*1.5%+H67*1.5%)</f>
        <v>6.048</v>
      </c>
      <c r="O67" s="396">
        <f>N67+M67+H67</f>
        <v>409.24799999999999</v>
      </c>
      <c r="P67" s="390"/>
    </row>
    <row r="68" spans="1:16" ht="27">
      <c r="A68" s="387"/>
      <c r="B68" s="371" t="s">
        <v>768</v>
      </c>
      <c r="C68" s="388" t="s">
        <v>769</v>
      </c>
      <c r="D68" s="389" t="s">
        <v>748</v>
      </c>
      <c r="E68" s="390" t="s">
        <v>764</v>
      </c>
      <c r="F68" s="439">
        <v>0.33</v>
      </c>
      <c r="G68" s="440">
        <f>O6</f>
        <v>640</v>
      </c>
      <c r="H68" s="441">
        <f t="shared" si="4"/>
        <v>211.20000000000002</v>
      </c>
      <c r="I68" s="394" t="s">
        <v>765</v>
      </c>
      <c r="J68" s="371" t="s">
        <v>83</v>
      </c>
      <c r="K68" s="400">
        <v>4.2</v>
      </c>
      <c r="L68" s="442">
        <f>L66</f>
        <v>25</v>
      </c>
      <c r="M68" s="395"/>
      <c r="N68" s="394">
        <f>(M68*1.5%+H68*1.5%)</f>
        <v>3.1680000000000001</v>
      </c>
      <c r="O68" s="396">
        <f>N68+M68+H68</f>
        <v>214.36800000000002</v>
      </c>
      <c r="P68" s="390"/>
    </row>
    <row r="69" spans="1:16" ht="13.5">
      <c r="A69" s="387">
        <v>6</v>
      </c>
      <c r="B69" s="437">
        <v>66</v>
      </c>
      <c r="C69" s="438" t="s">
        <v>770</v>
      </c>
      <c r="D69" s="389"/>
      <c r="E69" s="390"/>
      <c r="F69" s="439"/>
      <c r="G69" s="440"/>
      <c r="H69" s="441"/>
      <c r="I69" s="394"/>
      <c r="J69" s="371"/>
      <c r="K69" s="400"/>
      <c r="L69" s="442"/>
      <c r="M69" s="395"/>
      <c r="N69" s="394"/>
      <c r="O69" s="396"/>
      <c r="P69" s="390"/>
    </row>
    <row r="70" spans="1:16" ht="40.5">
      <c r="A70" s="387"/>
      <c r="B70" s="371" t="s">
        <v>771</v>
      </c>
      <c r="C70" s="388" t="s">
        <v>772</v>
      </c>
      <c r="D70" s="389" t="s">
        <v>79</v>
      </c>
      <c r="E70" s="390" t="s">
        <v>764</v>
      </c>
      <c r="F70" s="439">
        <v>1.2</v>
      </c>
      <c r="G70" s="440">
        <f>O6</f>
        <v>640</v>
      </c>
      <c r="H70" s="441">
        <f t="shared" si="4"/>
        <v>768</v>
      </c>
      <c r="I70" s="394"/>
      <c r="J70" s="371"/>
      <c r="K70" s="400"/>
      <c r="L70" s="442"/>
      <c r="M70" s="395"/>
      <c r="N70" s="394">
        <f>(M70*1.5%+H70*1.5%)</f>
        <v>11.52</v>
      </c>
      <c r="O70" s="396">
        <f>N70+M70+H70</f>
        <v>779.52</v>
      </c>
      <c r="P70" s="390"/>
    </row>
    <row r="71" spans="1:16" ht="40.5">
      <c r="A71" s="387"/>
      <c r="B71" s="371" t="s">
        <v>773</v>
      </c>
      <c r="C71" s="388" t="s">
        <v>774</v>
      </c>
      <c r="D71" s="389" t="s">
        <v>79</v>
      </c>
      <c r="E71" s="390" t="s">
        <v>764</v>
      </c>
      <c r="F71" s="439">
        <v>1.2</v>
      </c>
      <c r="G71" s="440">
        <f>O6</f>
        <v>640</v>
      </c>
      <c r="H71" s="441">
        <f t="shared" si="4"/>
        <v>768</v>
      </c>
      <c r="I71" s="394"/>
      <c r="J71" s="371"/>
      <c r="K71" s="400"/>
      <c r="L71" s="442"/>
      <c r="M71" s="395"/>
      <c r="N71" s="394">
        <f>(M71*1.5%+H71*1.5%)</f>
        <v>11.52</v>
      </c>
      <c r="O71" s="396">
        <f>N71+M71+H71</f>
        <v>779.52</v>
      </c>
      <c r="P71" s="390"/>
    </row>
    <row r="72" spans="1:16" ht="13.5">
      <c r="A72" s="387"/>
      <c r="B72" s="371"/>
      <c r="C72" s="388"/>
      <c r="D72" s="389"/>
      <c r="E72" s="390"/>
      <c r="F72" s="439"/>
      <c r="G72" s="440"/>
      <c r="H72" s="441"/>
      <c r="I72" s="394"/>
      <c r="J72" s="371"/>
      <c r="K72" s="400"/>
      <c r="L72" s="442"/>
      <c r="M72" s="395"/>
      <c r="N72" s="394"/>
      <c r="O72" s="396"/>
      <c r="P72" s="390"/>
    </row>
    <row r="73" spans="1:16" ht="13.5">
      <c r="A73" s="387"/>
      <c r="B73" s="371" t="s">
        <v>775</v>
      </c>
      <c r="C73" s="388" t="s">
        <v>776</v>
      </c>
      <c r="D73" s="389" t="s">
        <v>79</v>
      </c>
      <c r="E73" s="390" t="s">
        <v>764</v>
      </c>
      <c r="F73" s="439">
        <v>0.1</v>
      </c>
      <c r="G73" s="440">
        <f>O6</f>
        <v>640</v>
      </c>
      <c r="H73" s="441">
        <f t="shared" si="4"/>
        <v>64</v>
      </c>
      <c r="I73" s="394"/>
      <c r="J73" s="371"/>
      <c r="K73" s="400"/>
      <c r="L73" s="442"/>
      <c r="M73" s="395"/>
      <c r="N73" s="394">
        <f>(M73*1.5%+H73*1.5%)</f>
        <v>0.96</v>
      </c>
      <c r="O73" s="396">
        <f>N73+M73+H73</f>
        <v>64.959999999999994</v>
      </c>
      <c r="P73" s="390"/>
    </row>
    <row r="74" spans="1:16" ht="13.5">
      <c r="A74" s="387">
        <v>7</v>
      </c>
      <c r="B74" s="437">
        <v>67</v>
      </c>
      <c r="C74" s="438" t="s">
        <v>523</v>
      </c>
      <c r="D74" s="389"/>
      <c r="E74" s="390"/>
      <c r="F74" s="439"/>
      <c r="G74" s="440"/>
      <c r="H74" s="441"/>
      <c r="I74" s="394"/>
      <c r="J74" s="371"/>
      <c r="K74" s="400"/>
      <c r="L74" s="442"/>
      <c r="M74" s="395"/>
      <c r="N74" s="394"/>
      <c r="O74" s="396"/>
      <c r="P74" s="390"/>
    </row>
    <row r="75" spans="1:16" ht="27">
      <c r="A75" s="387"/>
      <c r="B75" s="371" t="s">
        <v>524</v>
      </c>
      <c r="C75" s="388" t="s">
        <v>525</v>
      </c>
      <c r="D75" s="389" t="s">
        <v>526</v>
      </c>
      <c r="E75" s="390" t="s">
        <v>156</v>
      </c>
      <c r="F75" s="439">
        <v>0.17</v>
      </c>
      <c r="G75" s="440">
        <f>O6</f>
        <v>640</v>
      </c>
      <c r="H75" s="441">
        <f>F75*G75</f>
        <v>108.80000000000001</v>
      </c>
      <c r="I75" s="394" t="s">
        <v>634</v>
      </c>
      <c r="J75" s="371" t="s">
        <v>85</v>
      </c>
      <c r="K75" s="400">
        <v>2.5</v>
      </c>
      <c r="L75" s="442">
        <v>300</v>
      </c>
      <c r="M75" s="395">
        <f>K75*L75</f>
        <v>750</v>
      </c>
      <c r="N75" s="394">
        <f>H75*0.03</f>
        <v>3.2640000000000002</v>
      </c>
      <c r="O75" s="396">
        <f>N75+M75+H75</f>
        <v>862.06400000000008</v>
      </c>
      <c r="P75" s="390"/>
    </row>
    <row r="76" spans="1:16" ht="24" customHeight="1">
      <c r="A76" s="387"/>
      <c r="B76" s="371" t="s">
        <v>527</v>
      </c>
      <c r="C76" s="388" t="s">
        <v>528</v>
      </c>
      <c r="D76" s="389" t="s">
        <v>526</v>
      </c>
      <c r="E76" s="390" t="s">
        <v>156</v>
      </c>
      <c r="F76" s="439">
        <v>5</v>
      </c>
      <c r="G76" s="440">
        <f>O6</f>
        <v>640</v>
      </c>
      <c r="H76" s="441">
        <f>F76*G76</f>
        <v>3200</v>
      </c>
      <c r="I76" s="394" t="s">
        <v>634</v>
      </c>
      <c r="J76" s="371" t="s">
        <v>85</v>
      </c>
      <c r="K76" s="400">
        <v>2.5</v>
      </c>
      <c r="L76" s="442">
        <v>300</v>
      </c>
      <c r="M76" s="395">
        <f>K76*L76</f>
        <v>750</v>
      </c>
      <c r="N76" s="394">
        <f>H76*3%</f>
        <v>96</v>
      </c>
      <c r="O76" s="396"/>
      <c r="P76" s="390"/>
    </row>
    <row r="77" spans="1:16" ht="13.5">
      <c r="A77" s="387"/>
      <c r="B77" s="371"/>
      <c r="C77" s="388"/>
      <c r="D77" s="389"/>
      <c r="E77" s="390"/>
      <c r="F77" s="439"/>
      <c r="G77" s="440"/>
      <c r="H77" s="441"/>
      <c r="I77" s="394" t="s">
        <v>636</v>
      </c>
      <c r="J77" s="371" t="s">
        <v>79</v>
      </c>
      <c r="K77" s="400">
        <v>5</v>
      </c>
      <c r="L77" s="442">
        <v>200</v>
      </c>
      <c r="M77" s="395">
        <f>K77*L77</f>
        <v>1000</v>
      </c>
      <c r="N77" s="394"/>
      <c r="O77" s="396"/>
      <c r="P77" s="390"/>
    </row>
    <row r="78" spans="1:16" ht="13.5">
      <c r="A78" s="387"/>
      <c r="B78" s="371"/>
      <c r="C78" s="388"/>
      <c r="D78" s="389"/>
      <c r="E78" s="390"/>
      <c r="F78" s="439"/>
      <c r="G78" s="440"/>
      <c r="H78" s="441">
        <f>SUM(H76:H77)</f>
        <v>3200</v>
      </c>
      <c r="I78" s="394"/>
      <c r="J78" s="371"/>
      <c r="K78" s="400"/>
      <c r="L78" s="442"/>
      <c r="M78" s="395">
        <f>SUM(M76:M77)</f>
        <v>1750</v>
      </c>
      <c r="N78" s="394">
        <f>SUM(N76:N77)</f>
        <v>96</v>
      </c>
      <c r="O78" s="396">
        <f>N78+M78+H78</f>
        <v>5046</v>
      </c>
      <c r="P78" s="390"/>
    </row>
    <row r="79" spans="1:16" ht="34.5" customHeight="1">
      <c r="A79" s="387"/>
      <c r="B79" s="371" t="s">
        <v>529</v>
      </c>
      <c r="C79" s="388" t="s">
        <v>530</v>
      </c>
      <c r="D79" s="389" t="s">
        <v>526</v>
      </c>
      <c r="E79" s="390" t="s">
        <v>156</v>
      </c>
      <c r="F79" s="439">
        <v>1</v>
      </c>
      <c r="G79" s="440">
        <f>O6</f>
        <v>640</v>
      </c>
      <c r="H79" s="441">
        <f>F79*G79</f>
        <v>640</v>
      </c>
      <c r="I79" s="394" t="s">
        <v>634</v>
      </c>
      <c r="J79" s="371" t="s">
        <v>476</v>
      </c>
      <c r="K79" s="400">
        <v>3200</v>
      </c>
      <c r="L79" s="442">
        <v>0.1</v>
      </c>
      <c r="M79" s="395">
        <f>L79*K79</f>
        <v>320</v>
      </c>
      <c r="N79" s="394">
        <f>H79*0.03</f>
        <v>19.2</v>
      </c>
      <c r="O79" s="443">
        <f>N79+M79+H79</f>
        <v>979.2</v>
      </c>
      <c r="P79" s="390"/>
    </row>
    <row r="80" spans="1:16" ht="13.5">
      <c r="A80" s="387">
        <v>8</v>
      </c>
      <c r="B80" s="437">
        <v>68</v>
      </c>
      <c r="C80" s="438" t="s">
        <v>531</v>
      </c>
      <c r="D80" s="390"/>
      <c r="E80" s="390"/>
      <c r="F80" s="390"/>
      <c r="G80" s="444"/>
      <c r="H80" s="390"/>
      <c r="I80" s="419"/>
      <c r="J80" s="390"/>
      <c r="K80" s="445"/>
      <c r="L80" s="446"/>
      <c r="M80" s="418"/>
      <c r="N80" s="419"/>
      <c r="O80" s="420"/>
      <c r="P80" s="390"/>
    </row>
    <row r="81" spans="1:16" ht="54">
      <c r="A81" s="387"/>
      <c r="B81" s="371" t="s">
        <v>532</v>
      </c>
      <c r="C81" s="388" t="s">
        <v>533</v>
      </c>
      <c r="D81" s="389" t="s">
        <v>534</v>
      </c>
      <c r="E81" s="390" t="s">
        <v>156</v>
      </c>
      <c r="F81" s="439">
        <v>0.2</v>
      </c>
      <c r="G81" s="440">
        <f>O6</f>
        <v>640</v>
      </c>
      <c r="H81" s="441">
        <f t="shared" ref="H81:H86" si="5">F81*G81</f>
        <v>128</v>
      </c>
      <c r="I81" s="394" t="s">
        <v>477</v>
      </c>
      <c r="J81" s="371" t="s">
        <v>476</v>
      </c>
      <c r="K81" s="400">
        <v>100</v>
      </c>
      <c r="L81" s="442">
        <v>0.55000000000000004</v>
      </c>
      <c r="M81" s="395">
        <f t="shared" ref="M81:M86" si="6">K81*L81</f>
        <v>55.000000000000007</v>
      </c>
      <c r="N81" s="394">
        <f t="shared" ref="N81:N86" si="7">H81*0.03</f>
        <v>3.84</v>
      </c>
      <c r="O81" s="396">
        <f t="shared" ref="O81:O86" si="8">N81+M81+H81</f>
        <v>186.84</v>
      </c>
      <c r="P81" s="390"/>
    </row>
    <row r="82" spans="1:16" ht="40.5">
      <c r="A82" s="387"/>
      <c r="B82" s="371" t="s">
        <v>535</v>
      </c>
      <c r="C82" s="388" t="s">
        <v>536</v>
      </c>
      <c r="D82" s="389" t="s">
        <v>534</v>
      </c>
      <c r="E82" s="390" t="s">
        <v>156</v>
      </c>
      <c r="F82" s="439">
        <v>0.35</v>
      </c>
      <c r="G82" s="440">
        <f>O6</f>
        <v>640</v>
      </c>
      <c r="H82" s="441">
        <f t="shared" si="5"/>
        <v>224</v>
      </c>
      <c r="I82" s="394" t="s">
        <v>477</v>
      </c>
      <c r="J82" s="371" t="s">
        <v>476</v>
      </c>
      <c r="K82" s="400">
        <v>100</v>
      </c>
      <c r="L82" s="442">
        <v>0.55000000000000004</v>
      </c>
      <c r="M82" s="395">
        <f t="shared" si="6"/>
        <v>55.000000000000007</v>
      </c>
      <c r="N82" s="394">
        <f t="shared" si="7"/>
        <v>6.72</v>
      </c>
      <c r="O82" s="396">
        <f t="shared" si="8"/>
        <v>285.72000000000003</v>
      </c>
      <c r="P82" s="390"/>
    </row>
    <row r="83" spans="1:16" ht="40.5">
      <c r="A83" s="387"/>
      <c r="B83" s="371" t="s">
        <v>537</v>
      </c>
      <c r="C83" s="388" t="s">
        <v>538</v>
      </c>
      <c r="D83" s="389" t="s">
        <v>534</v>
      </c>
      <c r="E83" s="390" t="s">
        <v>156</v>
      </c>
      <c r="F83" s="439">
        <v>0.5</v>
      </c>
      <c r="G83" s="440">
        <f>O6</f>
        <v>640</v>
      </c>
      <c r="H83" s="441">
        <f t="shared" si="5"/>
        <v>320</v>
      </c>
      <c r="I83" s="394" t="s">
        <v>477</v>
      </c>
      <c r="J83" s="371" t="s">
        <v>476</v>
      </c>
      <c r="K83" s="400">
        <v>100</v>
      </c>
      <c r="L83" s="442">
        <v>0.55000000000000004</v>
      </c>
      <c r="M83" s="395">
        <f t="shared" si="6"/>
        <v>55.000000000000007</v>
      </c>
      <c r="N83" s="394">
        <f t="shared" si="7"/>
        <v>9.6</v>
      </c>
      <c r="O83" s="396">
        <f t="shared" si="8"/>
        <v>384.6</v>
      </c>
      <c r="P83" s="390"/>
    </row>
    <row r="84" spans="1:16" ht="67.5">
      <c r="A84" s="387"/>
      <c r="B84" s="371" t="s">
        <v>539</v>
      </c>
      <c r="C84" s="388" t="s">
        <v>540</v>
      </c>
      <c r="D84" s="389" t="s">
        <v>541</v>
      </c>
      <c r="E84" s="390" t="s">
        <v>156</v>
      </c>
      <c r="F84" s="439">
        <v>0.2</v>
      </c>
      <c r="G84" s="440">
        <f>O6</f>
        <v>640</v>
      </c>
      <c r="H84" s="441">
        <f t="shared" si="5"/>
        <v>128</v>
      </c>
      <c r="I84" s="394" t="s">
        <v>478</v>
      </c>
      <c r="J84" s="371" t="s">
        <v>476</v>
      </c>
      <c r="K84" s="400">
        <v>100</v>
      </c>
      <c r="L84" s="442">
        <v>0.55000000000000004</v>
      </c>
      <c r="M84" s="395">
        <f t="shared" si="6"/>
        <v>55.000000000000007</v>
      </c>
      <c r="N84" s="394">
        <f t="shared" si="7"/>
        <v>3.84</v>
      </c>
      <c r="O84" s="396">
        <f t="shared" si="8"/>
        <v>186.84</v>
      </c>
      <c r="P84" s="390"/>
    </row>
    <row r="85" spans="1:16" ht="67.5">
      <c r="A85" s="387"/>
      <c r="B85" s="371" t="s">
        <v>542</v>
      </c>
      <c r="C85" s="388" t="s">
        <v>544</v>
      </c>
      <c r="D85" s="389" t="s">
        <v>541</v>
      </c>
      <c r="E85" s="390" t="s">
        <v>156</v>
      </c>
      <c r="F85" s="439">
        <v>0.3</v>
      </c>
      <c r="G85" s="440">
        <f>O6</f>
        <v>640</v>
      </c>
      <c r="H85" s="441">
        <f t="shared" si="5"/>
        <v>192</v>
      </c>
      <c r="I85" s="394" t="s">
        <v>478</v>
      </c>
      <c r="J85" s="371" t="s">
        <v>476</v>
      </c>
      <c r="K85" s="400">
        <v>100</v>
      </c>
      <c r="L85" s="442">
        <v>0.55000000000000004</v>
      </c>
      <c r="M85" s="395">
        <f t="shared" si="6"/>
        <v>55.000000000000007</v>
      </c>
      <c r="N85" s="394">
        <f t="shared" si="7"/>
        <v>5.76</v>
      </c>
      <c r="O85" s="396">
        <f t="shared" si="8"/>
        <v>252.76</v>
      </c>
      <c r="P85" s="390"/>
    </row>
    <row r="86" spans="1:16" ht="67.5">
      <c r="A86" s="387"/>
      <c r="B86" s="371" t="s">
        <v>543</v>
      </c>
      <c r="C86" s="388" t="s">
        <v>555</v>
      </c>
      <c r="D86" s="389" t="s">
        <v>541</v>
      </c>
      <c r="E86" s="390" t="s">
        <v>156</v>
      </c>
      <c r="F86" s="439">
        <v>0.4</v>
      </c>
      <c r="G86" s="440">
        <f>G85</f>
        <v>640</v>
      </c>
      <c r="H86" s="441">
        <f t="shared" si="5"/>
        <v>256</v>
      </c>
      <c r="I86" s="394" t="s">
        <v>478</v>
      </c>
      <c r="J86" s="371" t="s">
        <v>476</v>
      </c>
      <c r="K86" s="400">
        <v>100</v>
      </c>
      <c r="L86" s="442">
        <v>0.55000000000000004</v>
      </c>
      <c r="M86" s="395">
        <f t="shared" si="6"/>
        <v>55.000000000000007</v>
      </c>
      <c r="N86" s="394">
        <f t="shared" si="7"/>
        <v>7.68</v>
      </c>
      <c r="O86" s="396">
        <f t="shared" si="8"/>
        <v>318.68</v>
      </c>
      <c r="P86" s="390"/>
    </row>
    <row r="87" spans="1:16" ht="13.5">
      <c r="A87" s="387">
        <v>9</v>
      </c>
      <c r="B87" s="437">
        <v>69</v>
      </c>
      <c r="C87" s="438" t="s">
        <v>556</v>
      </c>
      <c r="D87" s="389"/>
      <c r="E87" s="390"/>
      <c r="F87" s="439"/>
      <c r="G87" s="440"/>
      <c r="H87" s="441"/>
      <c r="I87" s="394"/>
      <c r="J87" s="371"/>
      <c r="K87" s="400"/>
      <c r="L87" s="442"/>
      <c r="M87" s="395"/>
      <c r="N87" s="394"/>
      <c r="O87" s="396"/>
      <c r="P87" s="390"/>
    </row>
    <row r="88" spans="1:16" ht="67.5">
      <c r="A88" s="387"/>
      <c r="B88" s="371" t="s">
        <v>557</v>
      </c>
      <c r="C88" s="388" t="s">
        <v>558</v>
      </c>
      <c r="D88" s="389" t="s">
        <v>559</v>
      </c>
      <c r="E88" s="390" t="s">
        <v>156</v>
      </c>
      <c r="F88" s="439">
        <v>0.25</v>
      </c>
      <c r="G88" s="440">
        <f>O6</f>
        <v>640</v>
      </c>
      <c r="H88" s="441">
        <f>F88*G88</f>
        <v>160</v>
      </c>
      <c r="I88" s="394" t="s">
        <v>479</v>
      </c>
      <c r="J88" s="371" t="s">
        <v>476</v>
      </c>
      <c r="K88" s="400">
        <v>10</v>
      </c>
      <c r="L88" s="442">
        <v>7</v>
      </c>
      <c r="M88" s="395">
        <f>K88*L88</f>
        <v>70</v>
      </c>
      <c r="N88" s="394"/>
      <c r="O88" s="396"/>
      <c r="P88" s="390"/>
    </row>
    <row r="89" spans="1:16" ht="13.5">
      <c r="A89" s="387"/>
      <c r="B89" s="371"/>
      <c r="C89" s="388"/>
      <c r="D89" s="389"/>
      <c r="E89" s="390"/>
      <c r="F89" s="439"/>
      <c r="G89" s="440"/>
      <c r="H89" s="441"/>
      <c r="I89" s="394" t="s">
        <v>480</v>
      </c>
      <c r="J89" s="371" t="s">
        <v>79</v>
      </c>
      <c r="K89" s="400">
        <v>0.05</v>
      </c>
      <c r="L89" s="442">
        <v>120</v>
      </c>
      <c r="M89" s="395">
        <f>K89*L89</f>
        <v>6</v>
      </c>
      <c r="N89" s="394"/>
      <c r="O89" s="396"/>
      <c r="P89" s="390"/>
    </row>
    <row r="90" spans="1:16" ht="13.5">
      <c r="A90" s="387"/>
      <c r="B90" s="371"/>
      <c r="C90" s="388"/>
      <c r="D90" s="389"/>
      <c r="E90" s="390"/>
      <c r="F90" s="439"/>
      <c r="G90" s="440"/>
      <c r="H90" s="441"/>
      <c r="I90" s="394" t="s">
        <v>481</v>
      </c>
      <c r="J90" s="371" t="s">
        <v>476</v>
      </c>
      <c r="K90" s="400">
        <v>10</v>
      </c>
      <c r="L90" s="442">
        <v>0.5</v>
      </c>
      <c r="M90" s="395">
        <f>K90*L90</f>
        <v>5</v>
      </c>
      <c r="N90" s="394"/>
      <c r="O90" s="396"/>
      <c r="P90" s="390"/>
    </row>
    <row r="91" spans="1:16" ht="13.5">
      <c r="A91" s="387"/>
      <c r="B91" s="371"/>
      <c r="C91" s="388"/>
      <c r="D91" s="389"/>
      <c r="E91" s="390"/>
      <c r="F91" s="439"/>
      <c r="G91" s="440"/>
      <c r="H91" s="441"/>
      <c r="I91" s="394" t="s">
        <v>482</v>
      </c>
      <c r="J91" s="371" t="s">
        <v>79</v>
      </c>
      <c r="K91" s="400">
        <v>0.04</v>
      </c>
      <c r="L91" s="442">
        <v>200</v>
      </c>
      <c r="M91" s="395">
        <f>K91*L91</f>
        <v>8</v>
      </c>
      <c r="N91" s="394"/>
      <c r="O91" s="396"/>
      <c r="P91" s="390"/>
    </row>
    <row r="92" spans="1:16" ht="13.5">
      <c r="A92" s="387"/>
      <c r="B92" s="371"/>
      <c r="C92" s="388"/>
      <c r="D92" s="389"/>
      <c r="E92" s="390"/>
      <c r="F92" s="439"/>
      <c r="G92" s="440"/>
      <c r="H92" s="441">
        <f>SUM(H88:H91)</f>
        <v>160</v>
      </c>
      <c r="I92" s="394"/>
      <c r="J92" s="371"/>
      <c r="K92" s="400"/>
      <c r="L92" s="442"/>
      <c r="M92" s="395">
        <f>SUM(M88:M91)</f>
        <v>89</v>
      </c>
      <c r="N92" s="394">
        <f>(M92*3%+H92*3%)</f>
        <v>7.47</v>
      </c>
      <c r="O92" s="396">
        <f>N92+M92+H92</f>
        <v>256.47000000000003</v>
      </c>
      <c r="P92" s="390"/>
    </row>
    <row r="93" spans="1:16" ht="54">
      <c r="A93" s="387"/>
      <c r="B93" s="371" t="s">
        <v>560</v>
      </c>
      <c r="C93" s="388" t="s">
        <v>561</v>
      </c>
      <c r="D93" s="389" t="s">
        <v>559</v>
      </c>
      <c r="E93" s="390" t="s">
        <v>156</v>
      </c>
      <c r="F93" s="439">
        <v>0.33</v>
      </c>
      <c r="G93" s="440">
        <f>O6</f>
        <v>640</v>
      </c>
      <c r="H93" s="441">
        <f>F93*G93</f>
        <v>211.20000000000002</v>
      </c>
      <c r="I93" s="394" t="s">
        <v>479</v>
      </c>
      <c r="J93" s="371" t="s">
        <v>476</v>
      </c>
      <c r="K93" s="400">
        <v>10</v>
      </c>
      <c r="L93" s="442">
        <v>7</v>
      </c>
      <c r="M93" s="395">
        <f>K93*L93</f>
        <v>70</v>
      </c>
      <c r="N93" s="394"/>
      <c r="O93" s="396"/>
      <c r="P93" s="390"/>
    </row>
    <row r="94" spans="1:16" ht="13.5">
      <c r="A94" s="387"/>
      <c r="B94" s="371"/>
      <c r="C94" s="388"/>
      <c r="D94" s="389"/>
      <c r="E94" s="390"/>
      <c r="F94" s="439"/>
      <c r="G94" s="440"/>
      <c r="H94" s="441"/>
      <c r="I94" s="394" t="s">
        <v>480</v>
      </c>
      <c r="J94" s="371" t="s">
        <v>79</v>
      </c>
      <c r="K94" s="400">
        <v>0.05</v>
      </c>
      <c r="L94" s="442">
        <v>120</v>
      </c>
      <c r="M94" s="395">
        <f>K94*L94</f>
        <v>6</v>
      </c>
      <c r="N94" s="394"/>
      <c r="O94" s="396"/>
      <c r="P94" s="390"/>
    </row>
    <row r="95" spans="1:16" ht="13.5">
      <c r="A95" s="387"/>
      <c r="B95" s="371"/>
      <c r="C95" s="388"/>
      <c r="D95" s="389"/>
      <c r="E95" s="390"/>
      <c r="F95" s="439"/>
      <c r="G95" s="440"/>
      <c r="H95" s="441"/>
      <c r="I95" s="394" t="s">
        <v>482</v>
      </c>
      <c r="J95" s="371" t="s">
        <v>79</v>
      </c>
      <c r="K95" s="400">
        <v>0.04</v>
      </c>
      <c r="L95" s="442">
        <v>200</v>
      </c>
      <c r="M95" s="395">
        <f>K95*L95</f>
        <v>8</v>
      </c>
      <c r="N95" s="394"/>
      <c r="O95" s="396"/>
      <c r="P95" s="390"/>
    </row>
    <row r="96" spans="1:16" ht="13.5">
      <c r="A96" s="387"/>
      <c r="B96" s="371"/>
      <c r="C96" s="388"/>
      <c r="D96" s="389"/>
      <c r="E96" s="390"/>
      <c r="F96" s="439"/>
      <c r="G96" s="440"/>
      <c r="H96" s="441">
        <f>SUM(H93:H95)</f>
        <v>211.20000000000002</v>
      </c>
      <c r="I96" s="394"/>
      <c r="J96" s="371"/>
      <c r="K96" s="400"/>
      <c r="L96" s="442"/>
      <c r="M96" s="395">
        <f>SUM(M93:M95)</f>
        <v>84</v>
      </c>
      <c r="N96" s="394">
        <f>(M96*3%+H96*3%)</f>
        <v>8.8559999999999999</v>
      </c>
      <c r="O96" s="396">
        <f>N96+M96+H96</f>
        <v>304.05600000000004</v>
      </c>
      <c r="P96" s="390"/>
    </row>
    <row r="97" spans="1:16" ht="54">
      <c r="A97" s="387"/>
      <c r="B97" s="371" t="s">
        <v>562</v>
      </c>
      <c r="C97" s="388" t="s">
        <v>563</v>
      </c>
      <c r="D97" s="389" t="s">
        <v>559</v>
      </c>
      <c r="E97" s="390" t="s">
        <v>156</v>
      </c>
      <c r="F97" s="439">
        <v>0.4</v>
      </c>
      <c r="G97" s="440">
        <f>O6</f>
        <v>640</v>
      </c>
      <c r="H97" s="441">
        <f>F97*G97</f>
        <v>256</v>
      </c>
      <c r="I97" s="394" t="s">
        <v>479</v>
      </c>
      <c r="J97" s="371" t="s">
        <v>476</v>
      </c>
      <c r="K97" s="400">
        <v>10</v>
      </c>
      <c r="L97" s="442">
        <v>7</v>
      </c>
      <c r="M97" s="395">
        <f>K97*L97</f>
        <v>70</v>
      </c>
      <c r="N97" s="394"/>
      <c r="O97" s="396"/>
      <c r="P97" s="390"/>
    </row>
    <row r="98" spans="1:16" ht="13.5">
      <c r="A98" s="387"/>
      <c r="B98" s="371"/>
      <c r="C98" s="388"/>
      <c r="D98" s="389"/>
      <c r="E98" s="390"/>
      <c r="F98" s="439"/>
      <c r="G98" s="440"/>
      <c r="H98" s="441"/>
      <c r="I98" s="394" t="s">
        <v>480</v>
      </c>
      <c r="J98" s="371" t="s">
        <v>79</v>
      </c>
      <c r="K98" s="400">
        <v>0.05</v>
      </c>
      <c r="L98" s="442">
        <v>120</v>
      </c>
      <c r="M98" s="395">
        <f>K98*L98</f>
        <v>6</v>
      </c>
      <c r="N98" s="394"/>
      <c r="O98" s="396"/>
      <c r="P98" s="390"/>
    </row>
    <row r="99" spans="1:16" ht="13.5">
      <c r="A99" s="387"/>
      <c r="B99" s="371"/>
      <c r="C99" s="388"/>
      <c r="D99" s="389"/>
      <c r="E99" s="390"/>
      <c r="F99" s="439"/>
      <c r="G99" s="440"/>
      <c r="H99" s="441"/>
      <c r="I99" s="394" t="s">
        <v>482</v>
      </c>
      <c r="J99" s="371" t="s">
        <v>79</v>
      </c>
      <c r="K99" s="400">
        <v>0.04</v>
      </c>
      <c r="L99" s="442">
        <v>200</v>
      </c>
      <c r="M99" s="395">
        <f>K99*L99</f>
        <v>8</v>
      </c>
      <c r="N99" s="394"/>
      <c r="O99" s="396"/>
      <c r="P99" s="390"/>
    </row>
    <row r="100" spans="1:16" ht="13.5">
      <c r="A100" s="387"/>
      <c r="B100" s="371"/>
      <c r="C100" s="388"/>
      <c r="D100" s="389"/>
      <c r="E100" s="390"/>
      <c r="F100" s="439"/>
      <c r="G100" s="440"/>
      <c r="H100" s="441">
        <f>SUM(H97:H99)</f>
        <v>256</v>
      </c>
      <c r="I100" s="394"/>
      <c r="J100" s="371"/>
      <c r="K100" s="400"/>
      <c r="L100" s="442"/>
      <c r="M100" s="395">
        <f>SUM(M97:M99)</f>
        <v>84</v>
      </c>
      <c r="N100" s="394">
        <f>(M100*3%+H100*3%)</f>
        <v>10.199999999999999</v>
      </c>
      <c r="O100" s="396">
        <f>N100+M100+H100</f>
        <v>350.2</v>
      </c>
      <c r="P100" s="390"/>
    </row>
    <row r="101" spans="1:16" ht="54">
      <c r="A101" s="387"/>
      <c r="B101" s="371" t="s">
        <v>564</v>
      </c>
      <c r="C101" s="388" t="s">
        <v>565</v>
      </c>
      <c r="D101" s="389" t="s">
        <v>559</v>
      </c>
      <c r="E101" s="390" t="s">
        <v>156</v>
      </c>
      <c r="F101" s="439">
        <v>0.17</v>
      </c>
      <c r="G101" s="440">
        <f>O6</f>
        <v>640</v>
      </c>
      <c r="H101" s="441">
        <f>F101*G101</f>
        <v>108.80000000000001</v>
      </c>
      <c r="I101" s="394" t="s">
        <v>484</v>
      </c>
      <c r="J101" s="371" t="s">
        <v>476</v>
      </c>
      <c r="K101" s="400">
        <v>10</v>
      </c>
      <c r="L101" s="442">
        <v>60</v>
      </c>
      <c r="M101" s="395">
        <f>K101*L101</f>
        <v>600</v>
      </c>
      <c r="N101" s="394"/>
      <c r="O101" s="396"/>
      <c r="P101" s="390"/>
    </row>
    <row r="102" spans="1:16" ht="13.5">
      <c r="A102" s="387"/>
      <c r="B102" s="371"/>
      <c r="C102" s="388"/>
      <c r="D102" s="389"/>
      <c r="E102" s="390"/>
      <c r="F102" s="439"/>
      <c r="G102" s="440"/>
      <c r="H102" s="441"/>
      <c r="I102" s="394" t="s">
        <v>480</v>
      </c>
      <c r="J102" s="371" t="s">
        <v>79</v>
      </c>
      <c r="K102" s="400">
        <v>0.03</v>
      </c>
      <c r="L102" s="442">
        <v>120</v>
      </c>
      <c r="M102" s="395">
        <f>K102*L102</f>
        <v>3.5999999999999996</v>
      </c>
      <c r="N102" s="394"/>
      <c r="O102" s="396"/>
      <c r="P102" s="390"/>
    </row>
    <row r="103" spans="1:16" ht="13.5">
      <c r="A103" s="387"/>
      <c r="B103" s="371"/>
      <c r="C103" s="388"/>
      <c r="D103" s="389"/>
      <c r="E103" s="390"/>
      <c r="F103" s="439"/>
      <c r="G103" s="440"/>
      <c r="H103" s="441"/>
      <c r="I103" s="394" t="s">
        <v>482</v>
      </c>
      <c r="J103" s="371" t="s">
        <v>79</v>
      </c>
      <c r="K103" s="400">
        <v>0.04</v>
      </c>
      <c r="L103" s="442">
        <v>200</v>
      </c>
      <c r="M103" s="395">
        <f>K103*L103</f>
        <v>8</v>
      </c>
      <c r="N103" s="394"/>
      <c r="O103" s="396"/>
      <c r="P103" s="390"/>
    </row>
    <row r="104" spans="1:16" ht="13.5">
      <c r="A104" s="387"/>
      <c r="B104" s="371"/>
      <c r="C104" s="388"/>
      <c r="D104" s="389"/>
      <c r="E104" s="390"/>
      <c r="F104" s="439"/>
      <c r="G104" s="440"/>
      <c r="H104" s="441">
        <f>SUM(H101:H103)</f>
        <v>108.80000000000001</v>
      </c>
      <c r="I104" s="394"/>
      <c r="J104" s="371"/>
      <c r="K104" s="400"/>
      <c r="L104" s="442"/>
      <c r="M104" s="395">
        <f>SUM(M101:M103)</f>
        <v>611.6</v>
      </c>
      <c r="N104" s="394">
        <f>(M104*3%+H104*3%)</f>
        <v>21.611999999999998</v>
      </c>
      <c r="O104" s="396">
        <f>N104+M104+H104</f>
        <v>742.01199999999994</v>
      </c>
      <c r="P104" s="390"/>
    </row>
    <row r="105" spans="1:16" ht="54">
      <c r="A105" s="387"/>
      <c r="B105" s="371" t="s">
        <v>566</v>
      </c>
      <c r="C105" s="388" t="s">
        <v>567</v>
      </c>
      <c r="D105" s="389" t="s">
        <v>559</v>
      </c>
      <c r="E105" s="390" t="s">
        <v>156</v>
      </c>
      <c r="F105" s="439">
        <v>0.25</v>
      </c>
      <c r="G105" s="440">
        <f>O6</f>
        <v>640</v>
      </c>
      <c r="H105" s="441">
        <f>F105*G105</f>
        <v>160</v>
      </c>
      <c r="I105" s="394" t="s">
        <v>485</v>
      </c>
      <c r="J105" s="371" t="s">
        <v>476</v>
      </c>
      <c r="K105" s="400">
        <v>10</v>
      </c>
      <c r="L105" s="442">
        <v>7</v>
      </c>
      <c r="M105" s="395">
        <f>K105*L105</f>
        <v>70</v>
      </c>
      <c r="N105" s="394"/>
      <c r="O105" s="396"/>
      <c r="P105" s="390"/>
    </row>
    <row r="106" spans="1:16" ht="13.5">
      <c r="A106" s="387"/>
      <c r="B106" s="371"/>
      <c r="C106" s="388"/>
      <c r="D106" s="389"/>
      <c r="E106" s="390"/>
      <c r="F106" s="439"/>
      <c r="G106" s="440"/>
      <c r="H106" s="441"/>
      <c r="I106" s="394" t="s">
        <v>480</v>
      </c>
      <c r="J106" s="371" t="s">
        <v>79</v>
      </c>
      <c r="K106" s="400">
        <v>0.03</v>
      </c>
      <c r="L106" s="442">
        <v>120</v>
      </c>
      <c r="M106" s="395">
        <f>K106*L106</f>
        <v>3.5999999999999996</v>
      </c>
      <c r="N106" s="394"/>
      <c r="O106" s="396"/>
      <c r="P106" s="390"/>
    </row>
    <row r="107" spans="1:16" ht="13.5">
      <c r="A107" s="387"/>
      <c r="B107" s="371"/>
      <c r="C107" s="388"/>
      <c r="D107" s="389"/>
      <c r="E107" s="390"/>
      <c r="F107" s="439"/>
      <c r="G107" s="440"/>
      <c r="H107" s="441"/>
      <c r="I107" s="394" t="s">
        <v>482</v>
      </c>
      <c r="J107" s="371" t="s">
        <v>79</v>
      </c>
      <c r="K107" s="400">
        <v>0.04</v>
      </c>
      <c r="L107" s="442">
        <v>200</v>
      </c>
      <c r="M107" s="395">
        <f>K107*L107</f>
        <v>8</v>
      </c>
      <c r="N107" s="394"/>
      <c r="O107" s="396"/>
      <c r="P107" s="390"/>
    </row>
    <row r="108" spans="1:16" ht="13.5">
      <c r="A108" s="387"/>
      <c r="B108" s="371"/>
      <c r="C108" s="388"/>
      <c r="D108" s="389"/>
      <c r="E108" s="390"/>
      <c r="F108" s="439"/>
      <c r="G108" s="440"/>
      <c r="H108" s="441">
        <f>SUM(H105:H107)</f>
        <v>160</v>
      </c>
      <c r="I108" s="394"/>
      <c r="J108" s="371"/>
      <c r="K108" s="400"/>
      <c r="L108" s="442"/>
      <c r="M108" s="395">
        <f>SUM(M105:M107)</f>
        <v>81.599999999999994</v>
      </c>
      <c r="N108" s="394">
        <f>(M108*3%+H108*3%)</f>
        <v>7.2479999999999993</v>
      </c>
      <c r="O108" s="396">
        <f>N108+M108+H108</f>
        <v>248.84800000000001</v>
      </c>
      <c r="P108" s="390"/>
    </row>
    <row r="109" spans="1:16" ht="54">
      <c r="A109" s="387"/>
      <c r="B109" s="371" t="s">
        <v>568</v>
      </c>
      <c r="C109" s="388" t="s">
        <v>569</v>
      </c>
      <c r="D109" s="389" t="s">
        <v>559</v>
      </c>
      <c r="E109" s="390" t="s">
        <v>156</v>
      </c>
      <c r="F109" s="439">
        <v>0.33</v>
      </c>
      <c r="G109" s="440">
        <f>O6</f>
        <v>640</v>
      </c>
      <c r="H109" s="441">
        <f>F109*G109</f>
        <v>211.20000000000002</v>
      </c>
      <c r="I109" s="394" t="s">
        <v>485</v>
      </c>
      <c r="J109" s="371" t="s">
        <v>476</v>
      </c>
      <c r="K109" s="400">
        <v>10</v>
      </c>
      <c r="L109" s="442">
        <v>7</v>
      </c>
      <c r="M109" s="395">
        <f>K109*L109</f>
        <v>70</v>
      </c>
      <c r="N109" s="394"/>
      <c r="O109" s="396"/>
      <c r="P109" s="390"/>
    </row>
    <row r="110" spans="1:16" ht="13.5">
      <c r="A110" s="387"/>
      <c r="B110" s="371"/>
      <c r="C110" s="388"/>
      <c r="D110" s="389"/>
      <c r="E110" s="390"/>
      <c r="F110" s="439"/>
      <c r="G110" s="440"/>
      <c r="H110" s="441"/>
      <c r="I110" s="394" t="s">
        <v>480</v>
      </c>
      <c r="J110" s="371" t="s">
        <v>79</v>
      </c>
      <c r="K110" s="400">
        <v>0.03</v>
      </c>
      <c r="L110" s="442">
        <v>120</v>
      </c>
      <c r="M110" s="395">
        <f>K110*L110</f>
        <v>3.5999999999999996</v>
      </c>
      <c r="N110" s="394"/>
      <c r="O110" s="396"/>
      <c r="P110" s="390"/>
    </row>
    <row r="111" spans="1:16" ht="13.5">
      <c r="A111" s="387"/>
      <c r="B111" s="371"/>
      <c r="C111" s="388"/>
      <c r="D111" s="389"/>
      <c r="E111" s="390"/>
      <c r="F111" s="439"/>
      <c r="G111" s="440"/>
      <c r="H111" s="441"/>
      <c r="I111" s="394" t="s">
        <v>482</v>
      </c>
      <c r="J111" s="371" t="s">
        <v>79</v>
      </c>
      <c r="K111" s="400">
        <v>0.04</v>
      </c>
      <c r="L111" s="442">
        <v>200</v>
      </c>
      <c r="M111" s="395">
        <f>K111*L111</f>
        <v>8</v>
      </c>
      <c r="N111" s="394"/>
      <c r="O111" s="396"/>
      <c r="P111" s="390"/>
    </row>
    <row r="112" spans="1:16" ht="13.5">
      <c r="A112" s="387"/>
      <c r="B112" s="371"/>
      <c r="C112" s="388"/>
      <c r="D112" s="389"/>
      <c r="E112" s="390"/>
      <c r="F112" s="439"/>
      <c r="G112" s="440"/>
      <c r="H112" s="441">
        <f>SUM(H109:H111)</f>
        <v>211.20000000000002</v>
      </c>
      <c r="I112" s="394"/>
      <c r="J112" s="371"/>
      <c r="K112" s="400"/>
      <c r="L112" s="442"/>
      <c r="M112" s="395">
        <f>SUM(M109:M111)</f>
        <v>81.599999999999994</v>
      </c>
      <c r="N112" s="394">
        <f>(M112*3%+H112*3%)</f>
        <v>8.7840000000000007</v>
      </c>
      <c r="O112" s="396">
        <f>N112+M112+H112</f>
        <v>301.584</v>
      </c>
      <c r="P112" s="390"/>
    </row>
    <row r="113" spans="1:16" ht="13.5">
      <c r="A113" s="387">
        <v>10</v>
      </c>
      <c r="B113" s="437">
        <v>70</v>
      </c>
      <c r="C113" s="438" t="s">
        <v>570</v>
      </c>
      <c r="D113" s="389"/>
      <c r="E113" s="390"/>
      <c r="F113" s="439"/>
      <c r="G113" s="440"/>
      <c r="H113" s="441"/>
      <c r="I113" s="394"/>
      <c r="J113" s="371"/>
      <c r="K113" s="400"/>
      <c r="L113" s="442"/>
      <c r="M113" s="395"/>
      <c r="N113" s="394"/>
      <c r="O113" s="396"/>
      <c r="P113" s="390"/>
    </row>
    <row r="114" spans="1:16" ht="40.5">
      <c r="A114" s="387"/>
      <c r="B114" s="371" t="s">
        <v>571</v>
      </c>
      <c r="C114" s="388" t="s">
        <v>576</v>
      </c>
      <c r="D114" s="389" t="s">
        <v>534</v>
      </c>
      <c r="E114" s="390" t="s">
        <v>156</v>
      </c>
      <c r="F114" s="439">
        <v>0.85</v>
      </c>
      <c r="G114" s="440">
        <f>O6</f>
        <v>640</v>
      </c>
      <c r="H114" s="441">
        <f t="shared" ref="H114:H119" si="9">F114*G114</f>
        <v>544</v>
      </c>
      <c r="I114" s="394"/>
      <c r="J114" s="371"/>
      <c r="K114" s="400"/>
      <c r="L114" s="442"/>
      <c r="M114" s="395"/>
      <c r="N114" s="394">
        <f t="shared" ref="N114:N119" si="10">H114*0.03</f>
        <v>16.32</v>
      </c>
      <c r="O114" s="396">
        <f>H114+N114</f>
        <v>560.32000000000005</v>
      </c>
      <c r="P114" s="390"/>
    </row>
    <row r="115" spans="1:16" ht="54">
      <c r="A115" s="387"/>
      <c r="B115" s="371" t="s">
        <v>577</v>
      </c>
      <c r="C115" s="388" t="s">
        <v>578</v>
      </c>
      <c r="D115" s="389" t="s">
        <v>579</v>
      </c>
      <c r="E115" s="390" t="s">
        <v>156</v>
      </c>
      <c r="F115" s="439">
        <v>0.17</v>
      </c>
      <c r="G115" s="440">
        <f>O6</f>
        <v>640</v>
      </c>
      <c r="H115" s="441">
        <f t="shared" si="9"/>
        <v>108.80000000000001</v>
      </c>
      <c r="I115" s="394" t="s">
        <v>639</v>
      </c>
      <c r="J115" s="371" t="s">
        <v>476</v>
      </c>
      <c r="K115" s="400">
        <v>20</v>
      </c>
      <c r="L115" s="442">
        <v>1</v>
      </c>
      <c r="M115" s="395">
        <f>K115*L115</f>
        <v>20</v>
      </c>
      <c r="N115" s="394">
        <f t="shared" si="10"/>
        <v>3.2640000000000002</v>
      </c>
      <c r="O115" s="396">
        <f>N115+M115+H115</f>
        <v>132.06400000000002</v>
      </c>
      <c r="P115" s="390"/>
    </row>
    <row r="116" spans="1:16" ht="54">
      <c r="A116" s="387"/>
      <c r="B116" s="371" t="s">
        <v>580</v>
      </c>
      <c r="C116" s="388" t="s">
        <v>582</v>
      </c>
      <c r="D116" s="389" t="s">
        <v>581</v>
      </c>
      <c r="E116" s="390" t="s">
        <v>156</v>
      </c>
      <c r="F116" s="439">
        <v>0.12</v>
      </c>
      <c r="G116" s="440">
        <f>O6</f>
        <v>640</v>
      </c>
      <c r="H116" s="441">
        <f t="shared" si="9"/>
        <v>76.8</v>
      </c>
      <c r="I116" s="394" t="s">
        <v>639</v>
      </c>
      <c r="J116" s="371" t="s">
        <v>476</v>
      </c>
      <c r="K116" s="400">
        <v>20</v>
      </c>
      <c r="L116" s="442">
        <v>1</v>
      </c>
      <c r="M116" s="395">
        <f>K116*L116</f>
        <v>20</v>
      </c>
      <c r="N116" s="394">
        <f t="shared" si="10"/>
        <v>2.3039999999999998</v>
      </c>
      <c r="O116" s="396">
        <f>N116+M116+H116</f>
        <v>99.103999999999999</v>
      </c>
      <c r="P116" s="390"/>
    </row>
    <row r="117" spans="1:16" ht="27">
      <c r="A117" s="387"/>
      <c r="B117" s="371" t="s">
        <v>583</v>
      </c>
      <c r="C117" s="388" t="s">
        <v>584</v>
      </c>
      <c r="D117" s="389" t="s">
        <v>581</v>
      </c>
      <c r="E117" s="390" t="s">
        <v>156</v>
      </c>
      <c r="F117" s="439">
        <v>0.06</v>
      </c>
      <c r="G117" s="440">
        <f>O6</f>
        <v>640</v>
      </c>
      <c r="H117" s="441">
        <f t="shared" si="9"/>
        <v>38.4</v>
      </c>
      <c r="I117" s="394"/>
      <c r="J117" s="371"/>
      <c r="K117" s="400"/>
      <c r="L117" s="442"/>
      <c r="M117" s="395"/>
      <c r="N117" s="394">
        <f t="shared" si="10"/>
        <v>1.1519999999999999</v>
      </c>
      <c r="O117" s="396">
        <f>H117+N117</f>
        <v>39.552</v>
      </c>
      <c r="P117" s="390"/>
    </row>
    <row r="118" spans="1:16" ht="54">
      <c r="A118" s="387"/>
      <c r="B118" s="371" t="s">
        <v>585</v>
      </c>
      <c r="C118" s="388" t="s">
        <v>586</v>
      </c>
      <c r="D118" s="389" t="s">
        <v>581</v>
      </c>
      <c r="E118" s="390" t="s">
        <v>156</v>
      </c>
      <c r="F118" s="439">
        <v>0.17</v>
      </c>
      <c r="G118" s="440">
        <f>O6</f>
        <v>640</v>
      </c>
      <c r="H118" s="441">
        <f t="shared" si="9"/>
        <v>108.80000000000001</v>
      </c>
      <c r="I118" s="402" t="s">
        <v>483</v>
      </c>
      <c r="J118" s="371" t="s">
        <v>94</v>
      </c>
      <c r="K118" s="400">
        <v>4</v>
      </c>
      <c r="L118" s="442">
        <v>12</v>
      </c>
      <c r="M118" s="395">
        <f>L118*K118</f>
        <v>48</v>
      </c>
      <c r="N118" s="394">
        <f t="shared" si="10"/>
        <v>3.2640000000000002</v>
      </c>
      <c r="O118" s="396">
        <f>N118+M118+H118</f>
        <v>160.06400000000002</v>
      </c>
      <c r="P118" s="390"/>
    </row>
    <row r="119" spans="1:16" ht="13.5">
      <c r="A119" s="387">
        <v>11</v>
      </c>
      <c r="B119" s="371">
        <v>18</v>
      </c>
      <c r="C119" s="388" t="s">
        <v>627</v>
      </c>
      <c r="D119" s="389" t="s">
        <v>83</v>
      </c>
      <c r="E119" s="390" t="s">
        <v>156</v>
      </c>
      <c r="F119" s="439">
        <v>0.05</v>
      </c>
      <c r="G119" s="440">
        <f>O6</f>
        <v>640</v>
      </c>
      <c r="H119" s="441">
        <f t="shared" si="9"/>
        <v>32</v>
      </c>
      <c r="I119" s="394"/>
      <c r="J119" s="371"/>
      <c r="K119" s="400"/>
      <c r="L119" s="442"/>
      <c r="M119" s="395"/>
      <c r="N119" s="394">
        <f t="shared" si="10"/>
        <v>0.96</v>
      </c>
      <c r="O119" s="396">
        <f>H119+N119</f>
        <v>32.96</v>
      </c>
      <c r="P119" s="390"/>
    </row>
    <row r="120" spans="1:16" ht="13.5">
      <c r="A120" s="387">
        <v>12</v>
      </c>
      <c r="B120" s="437">
        <v>19</v>
      </c>
      <c r="C120" s="438" t="s">
        <v>628</v>
      </c>
      <c r="D120" s="389"/>
      <c r="E120" s="390"/>
      <c r="F120" s="439"/>
      <c r="G120" s="440"/>
      <c r="H120" s="441"/>
      <c r="I120" s="394"/>
      <c r="J120" s="371"/>
      <c r="K120" s="400"/>
      <c r="L120" s="442"/>
      <c r="M120" s="395"/>
      <c r="N120" s="394"/>
      <c r="O120" s="396"/>
      <c r="P120" s="390"/>
    </row>
    <row r="121" spans="1:16" ht="27">
      <c r="A121" s="387"/>
      <c r="B121" s="371" t="s">
        <v>629</v>
      </c>
      <c r="C121" s="388" t="s">
        <v>632</v>
      </c>
      <c r="D121" s="389" t="s">
        <v>172</v>
      </c>
      <c r="E121" s="390" t="s">
        <v>156</v>
      </c>
      <c r="F121" s="439">
        <v>0.17</v>
      </c>
      <c r="G121" s="440">
        <f>O6</f>
        <v>640</v>
      </c>
      <c r="H121" s="441">
        <f>F121*G121</f>
        <v>108.80000000000001</v>
      </c>
      <c r="I121" s="394" t="s">
        <v>634</v>
      </c>
      <c r="J121" s="371" t="s">
        <v>85</v>
      </c>
      <c r="K121" s="400">
        <v>2.5</v>
      </c>
      <c r="L121" s="442">
        <v>300</v>
      </c>
      <c r="M121" s="395">
        <f>K121*L121</f>
        <v>750</v>
      </c>
      <c r="N121" s="394"/>
      <c r="O121" s="396">
        <f>N121+M121+H121</f>
        <v>858.8</v>
      </c>
      <c r="P121" s="390"/>
    </row>
    <row r="122" spans="1:16" ht="13.5">
      <c r="A122" s="387"/>
      <c r="B122" s="371"/>
      <c r="C122" s="388"/>
      <c r="D122" s="389"/>
      <c r="E122" s="390"/>
      <c r="F122" s="439"/>
      <c r="G122" s="440"/>
      <c r="H122" s="441"/>
      <c r="I122" s="394"/>
      <c r="J122" s="371"/>
      <c r="K122" s="400"/>
      <c r="L122" s="442"/>
      <c r="M122" s="395"/>
      <c r="N122" s="394"/>
      <c r="O122" s="396"/>
      <c r="P122" s="390"/>
    </row>
    <row r="123" spans="1:16" ht="27">
      <c r="A123" s="387"/>
      <c r="B123" s="371" t="s">
        <v>630</v>
      </c>
      <c r="C123" s="388" t="s">
        <v>633</v>
      </c>
      <c r="D123" s="389" t="s">
        <v>172</v>
      </c>
      <c r="E123" s="390" t="s">
        <v>156</v>
      </c>
      <c r="F123" s="439">
        <v>5</v>
      </c>
      <c r="G123" s="440">
        <f>O6</f>
        <v>640</v>
      </c>
      <c r="H123" s="441">
        <f>F123*G123</f>
        <v>3200</v>
      </c>
      <c r="I123" s="394" t="s">
        <v>635</v>
      </c>
      <c r="J123" s="371" t="s">
        <v>85</v>
      </c>
      <c r="K123" s="400">
        <v>2.5</v>
      </c>
      <c r="L123" s="442">
        <f>L121</f>
        <v>300</v>
      </c>
      <c r="M123" s="395">
        <f>K123*L123</f>
        <v>750</v>
      </c>
      <c r="N123" s="394"/>
      <c r="O123" s="396"/>
      <c r="P123" s="390"/>
    </row>
    <row r="124" spans="1:16" ht="13.5">
      <c r="A124" s="387"/>
      <c r="B124" s="371"/>
      <c r="C124" s="388"/>
      <c r="D124" s="389"/>
      <c r="E124" s="390"/>
      <c r="F124" s="439"/>
      <c r="G124" s="440"/>
      <c r="H124" s="441"/>
      <c r="I124" s="394" t="s">
        <v>636</v>
      </c>
      <c r="J124" s="371" t="s">
        <v>79</v>
      </c>
      <c r="K124" s="400">
        <v>5</v>
      </c>
      <c r="L124" s="442">
        <v>200</v>
      </c>
      <c r="M124" s="395">
        <f>K124*L124</f>
        <v>1000</v>
      </c>
      <c r="N124" s="394"/>
      <c r="O124" s="396"/>
      <c r="P124" s="390"/>
    </row>
    <row r="125" spans="1:16" ht="13.5">
      <c r="A125" s="387"/>
      <c r="B125" s="371"/>
      <c r="C125" s="388"/>
      <c r="D125" s="389"/>
      <c r="E125" s="390"/>
      <c r="F125" s="439"/>
      <c r="G125" s="440"/>
      <c r="H125" s="441">
        <f>SUM(H123:H124)</f>
        <v>3200</v>
      </c>
      <c r="I125" s="394"/>
      <c r="J125" s="371"/>
      <c r="K125" s="400"/>
      <c r="L125" s="442"/>
      <c r="M125" s="395">
        <f>SUM(M123:M124)</f>
        <v>1750</v>
      </c>
      <c r="N125" s="394"/>
      <c r="O125" s="396">
        <f>N125+M125+H125</f>
        <v>4950</v>
      </c>
      <c r="P125" s="390"/>
    </row>
    <row r="126" spans="1:16" ht="40.5">
      <c r="A126" s="387"/>
      <c r="B126" s="371" t="s">
        <v>631</v>
      </c>
      <c r="C126" s="388" t="s">
        <v>637</v>
      </c>
      <c r="D126" s="389" t="s">
        <v>172</v>
      </c>
      <c r="E126" s="390" t="s">
        <v>156</v>
      </c>
      <c r="F126" s="439">
        <v>6.25</v>
      </c>
      <c r="G126" s="440">
        <f>O6</f>
        <v>640</v>
      </c>
      <c r="H126" s="441">
        <f>F126*G126</f>
        <v>4000</v>
      </c>
      <c r="I126" s="394" t="s">
        <v>634</v>
      </c>
      <c r="J126" s="371" t="s">
        <v>85</v>
      </c>
      <c r="K126" s="400">
        <v>2.5</v>
      </c>
      <c r="L126" s="442">
        <f>L121</f>
        <v>300</v>
      </c>
      <c r="M126" s="395">
        <f>K126*L126</f>
        <v>750</v>
      </c>
      <c r="N126" s="394"/>
      <c r="O126" s="396"/>
      <c r="P126" s="390"/>
    </row>
    <row r="127" spans="1:16" ht="13.5">
      <c r="A127" s="387"/>
      <c r="B127" s="371"/>
      <c r="C127" s="388"/>
      <c r="D127" s="389"/>
      <c r="E127" s="390"/>
      <c r="F127" s="439"/>
      <c r="G127" s="440"/>
      <c r="H127" s="441"/>
      <c r="I127" s="394" t="s">
        <v>636</v>
      </c>
      <c r="J127" s="371" t="s">
        <v>79</v>
      </c>
      <c r="K127" s="400">
        <v>5</v>
      </c>
      <c r="L127" s="442">
        <f>L124</f>
        <v>200</v>
      </c>
      <c r="M127" s="395">
        <f>K127*L127</f>
        <v>1000</v>
      </c>
      <c r="N127" s="394"/>
      <c r="O127" s="396"/>
      <c r="P127" s="390"/>
    </row>
    <row r="128" spans="1:16" ht="13.5">
      <c r="A128" s="387"/>
      <c r="B128" s="371"/>
      <c r="C128" s="388"/>
      <c r="D128" s="389"/>
      <c r="E128" s="390"/>
      <c r="F128" s="439"/>
      <c r="G128" s="440"/>
      <c r="H128" s="441"/>
      <c r="I128" s="394" t="s">
        <v>638</v>
      </c>
      <c r="J128" s="371" t="s">
        <v>83</v>
      </c>
      <c r="K128" s="400">
        <v>100</v>
      </c>
      <c r="L128" s="442">
        <f>150</f>
        <v>150</v>
      </c>
      <c r="M128" s="395">
        <f>K128*L128</f>
        <v>15000</v>
      </c>
      <c r="N128" s="394"/>
      <c r="O128" s="396"/>
      <c r="P128" s="390"/>
    </row>
    <row r="129" spans="1:16" ht="13.5">
      <c r="A129" s="387"/>
      <c r="B129" s="371"/>
      <c r="C129" s="388"/>
      <c r="D129" s="389"/>
      <c r="E129" s="390"/>
      <c r="F129" s="439"/>
      <c r="G129" s="440"/>
      <c r="H129" s="441"/>
      <c r="I129" s="394" t="s">
        <v>639</v>
      </c>
      <c r="J129" s="371" t="s">
        <v>82</v>
      </c>
      <c r="K129" s="400">
        <v>128</v>
      </c>
      <c r="L129" s="442">
        <v>1</v>
      </c>
      <c r="M129" s="395">
        <f>K129*L129</f>
        <v>128</v>
      </c>
      <c r="N129" s="394"/>
      <c r="O129" s="396"/>
      <c r="P129" s="390"/>
    </row>
    <row r="130" spans="1:16" ht="13.5">
      <c r="A130" s="387"/>
      <c r="B130" s="371"/>
      <c r="C130" s="388"/>
      <c r="D130" s="389"/>
      <c r="E130" s="390"/>
      <c r="F130" s="439"/>
      <c r="G130" s="440"/>
      <c r="H130" s="441">
        <f>SUM(H126:H129)</f>
        <v>4000</v>
      </c>
      <c r="I130" s="394"/>
      <c r="J130" s="371"/>
      <c r="K130" s="400"/>
      <c r="L130" s="442"/>
      <c r="M130" s="395">
        <f>SUM(M126:M129)</f>
        <v>16878</v>
      </c>
      <c r="N130" s="394"/>
      <c r="O130" s="396">
        <f>N130+M130+H130</f>
        <v>20878</v>
      </c>
      <c r="P130" s="390"/>
    </row>
    <row r="131" spans="1:16" ht="13.5">
      <c r="A131" s="387">
        <v>13</v>
      </c>
      <c r="B131" s="437">
        <v>72</v>
      </c>
      <c r="C131" s="438" t="s">
        <v>587</v>
      </c>
      <c r="D131" s="389"/>
      <c r="E131" s="390"/>
      <c r="F131" s="439"/>
      <c r="G131" s="440"/>
      <c r="H131" s="441"/>
      <c r="I131" s="394"/>
      <c r="J131" s="371"/>
      <c r="K131" s="400"/>
      <c r="L131" s="442"/>
      <c r="M131" s="395"/>
      <c r="N131" s="394"/>
      <c r="O131" s="396"/>
      <c r="P131" s="390"/>
    </row>
    <row r="132" spans="1:16" ht="27">
      <c r="A132" s="387"/>
      <c r="B132" s="371" t="s">
        <v>588</v>
      </c>
      <c r="C132" s="388" t="s">
        <v>589</v>
      </c>
      <c r="D132" s="389" t="s">
        <v>581</v>
      </c>
      <c r="E132" s="390" t="s">
        <v>156</v>
      </c>
      <c r="F132" s="447">
        <v>8.5000000000000006E-2</v>
      </c>
      <c r="G132" s="440">
        <f>O6</f>
        <v>640</v>
      </c>
      <c r="H132" s="441">
        <f t="shared" ref="H132:H137" si="11">F132*G132</f>
        <v>54.400000000000006</v>
      </c>
      <c r="I132" s="394"/>
      <c r="J132" s="371"/>
      <c r="K132" s="400"/>
      <c r="L132" s="442"/>
      <c r="M132" s="395"/>
      <c r="N132" s="394">
        <f t="shared" ref="N132:N137" si="12">H132*0.03</f>
        <v>1.6320000000000001</v>
      </c>
      <c r="O132" s="396">
        <f>H132+N132</f>
        <v>56.032000000000004</v>
      </c>
      <c r="P132" s="390"/>
    </row>
    <row r="133" spans="1:16" ht="27">
      <c r="A133" s="387"/>
      <c r="B133" s="371" t="s">
        <v>590</v>
      </c>
      <c r="C133" s="388" t="s">
        <v>591</v>
      </c>
      <c r="D133" s="389" t="s">
        <v>581</v>
      </c>
      <c r="E133" s="390" t="s">
        <v>156</v>
      </c>
      <c r="F133" s="439">
        <v>0.36</v>
      </c>
      <c r="G133" s="440">
        <f>O6</f>
        <v>640</v>
      </c>
      <c r="H133" s="441">
        <f t="shared" si="11"/>
        <v>230.39999999999998</v>
      </c>
      <c r="I133" s="394"/>
      <c r="J133" s="371"/>
      <c r="K133" s="400"/>
      <c r="L133" s="442"/>
      <c r="M133" s="395"/>
      <c r="N133" s="394">
        <f t="shared" si="12"/>
        <v>6.911999999999999</v>
      </c>
      <c r="O133" s="396">
        <f>H133+N133</f>
        <v>237.31199999999998</v>
      </c>
      <c r="P133" s="390"/>
    </row>
    <row r="134" spans="1:16" ht="27">
      <c r="A134" s="387"/>
      <c r="B134" s="371" t="s">
        <v>592</v>
      </c>
      <c r="C134" s="388" t="s">
        <v>593</v>
      </c>
      <c r="D134" s="389" t="s">
        <v>594</v>
      </c>
      <c r="E134" s="390" t="s">
        <v>156</v>
      </c>
      <c r="F134" s="439">
        <v>0.1</v>
      </c>
      <c r="G134" s="440">
        <f>O6</f>
        <v>640</v>
      </c>
      <c r="H134" s="441">
        <f t="shared" si="11"/>
        <v>64</v>
      </c>
      <c r="I134" s="394" t="s">
        <v>680</v>
      </c>
      <c r="J134" s="371" t="s">
        <v>85</v>
      </c>
      <c r="K134" s="400">
        <v>2</v>
      </c>
      <c r="L134" s="442">
        <f>Output_2!I61</f>
        <v>114.04571428571428</v>
      </c>
      <c r="M134" s="395">
        <f>K134*L134</f>
        <v>228.09142857142857</v>
      </c>
      <c r="N134" s="394">
        <f t="shared" si="12"/>
        <v>1.92</v>
      </c>
      <c r="O134" s="396">
        <f>N134+M134+H134</f>
        <v>294.01142857142855</v>
      </c>
      <c r="P134" s="390"/>
    </row>
    <row r="135" spans="1:16" ht="27">
      <c r="A135" s="387"/>
      <c r="B135" s="371" t="s">
        <v>595</v>
      </c>
      <c r="C135" s="388" t="s">
        <v>596</v>
      </c>
      <c r="D135" s="389" t="s">
        <v>581</v>
      </c>
      <c r="E135" s="390" t="s">
        <v>156</v>
      </c>
      <c r="F135" s="447">
        <v>0.375</v>
      </c>
      <c r="G135" s="440">
        <f>O6</f>
        <v>640</v>
      </c>
      <c r="H135" s="441">
        <f t="shared" si="11"/>
        <v>240</v>
      </c>
      <c r="I135" s="394" t="s">
        <v>597</v>
      </c>
      <c r="J135" s="371" t="s">
        <v>79</v>
      </c>
      <c r="K135" s="400">
        <v>0.09</v>
      </c>
      <c r="L135" s="442">
        <f>L8</f>
        <v>1550</v>
      </c>
      <c r="M135" s="395">
        <f>L135*K135</f>
        <v>139.5</v>
      </c>
      <c r="N135" s="394">
        <f t="shared" si="12"/>
        <v>7.1999999999999993</v>
      </c>
      <c r="O135" s="396">
        <f>N135+M135+H135</f>
        <v>386.7</v>
      </c>
      <c r="P135" s="390"/>
    </row>
    <row r="136" spans="1:16" ht="27">
      <c r="A136" s="387"/>
      <c r="B136" s="371" t="s">
        <v>598</v>
      </c>
      <c r="C136" s="388" t="s">
        <v>599</v>
      </c>
      <c r="D136" s="389" t="s">
        <v>581</v>
      </c>
      <c r="E136" s="390" t="s">
        <v>156</v>
      </c>
      <c r="F136" s="439">
        <v>0.75</v>
      </c>
      <c r="G136" s="440">
        <f>O6</f>
        <v>640</v>
      </c>
      <c r="H136" s="441">
        <f t="shared" si="11"/>
        <v>480</v>
      </c>
      <c r="I136" s="394" t="s">
        <v>597</v>
      </c>
      <c r="J136" s="371" t="s">
        <v>79</v>
      </c>
      <c r="K136" s="400">
        <v>0.36</v>
      </c>
      <c r="L136" s="442">
        <f>L8</f>
        <v>1550</v>
      </c>
      <c r="M136" s="395">
        <f>L136*K136</f>
        <v>558</v>
      </c>
      <c r="N136" s="394">
        <f t="shared" si="12"/>
        <v>14.399999999999999</v>
      </c>
      <c r="O136" s="396">
        <f>N136+M136+H136</f>
        <v>1052.4000000000001</v>
      </c>
      <c r="P136" s="390"/>
    </row>
    <row r="137" spans="1:16" ht="40.5">
      <c r="A137" s="387"/>
      <c r="B137" s="371" t="s">
        <v>600</v>
      </c>
      <c r="C137" s="388" t="s">
        <v>601</v>
      </c>
      <c r="D137" s="389" t="s">
        <v>581</v>
      </c>
      <c r="E137" s="390" t="s">
        <v>156</v>
      </c>
      <c r="F137" s="447">
        <v>0.375</v>
      </c>
      <c r="G137" s="440">
        <f>O6</f>
        <v>640</v>
      </c>
      <c r="H137" s="441">
        <f t="shared" si="11"/>
        <v>240</v>
      </c>
      <c r="I137" s="394" t="s">
        <v>597</v>
      </c>
      <c r="J137" s="371" t="s">
        <v>79</v>
      </c>
      <c r="K137" s="400">
        <v>0.09</v>
      </c>
      <c r="L137" s="442">
        <f>L8</f>
        <v>1550</v>
      </c>
      <c r="M137" s="395">
        <f>L137*K137</f>
        <v>139.5</v>
      </c>
      <c r="N137" s="394">
        <f t="shared" si="12"/>
        <v>7.1999999999999993</v>
      </c>
      <c r="O137" s="396">
        <f>N137+M137+H137</f>
        <v>386.7</v>
      </c>
      <c r="P137" s="390"/>
    </row>
    <row r="138" spans="1:16" ht="13.5">
      <c r="A138" s="387"/>
      <c r="B138" s="371"/>
      <c r="C138" s="388"/>
      <c r="D138" s="389"/>
      <c r="E138" s="390"/>
      <c r="F138" s="439"/>
      <c r="G138" s="440"/>
      <c r="H138" s="441"/>
      <c r="I138" s="394" t="s">
        <v>602</v>
      </c>
      <c r="J138" s="371" t="s">
        <v>83</v>
      </c>
      <c r="K138" s="400">
        <v>0.4</v>
      </c>
      <c r="L138" s="442">
        <v>25</v>
      </c>
      <c r="M138" s="395">
        <f>L138*K138</f>
        <v>10</v>
      </c>
      <c r="N138" s="394"/>
      <c r="O138" s="396">
        <f>N138+M138+H138</f>
        <v>10</v>
      </c>
      <c r="P138" s="390"/>
    </row>
    <row r="139" spans="1:16" ht="13.5">
      <c r="A139" s="387"/>
      <c r="B139" s="371"/>
      <c r="C139" s="388"/>
      <c r="D139" s="389"/>
      <c r="E139" s="390"/>
      <c r="F139" s="439"/>
      <c r="G139" s="440"/>
      <c r="H139" s="441"/>
      <c r="I139" s="394"/>
      <c r="J139" s="371"/>
      <c r="K139" s="400"/>
      <c r="L139" s="442"/>
      <c r="M139" s="395"/>
      <c r="N139" s="394"/>
      <c r="O139" s="396">
        <f>SUM(O137:O138)</f>
        <v>396.7</v>
      </c>
      <c r="P139" s="390"/>
    </row>
    <row r="140" spans="1:16" ht="40.5">
      <c r="A140" s="387"/>
      <c r="B140" s="371" t="s">
        <v>603</v>
      </c>
      <c r="C140" s="388" t="s">
        <v>604</v>
      </c>
      <c r="D140" s="389" t="s">
        <v>581</v>
      </c>
      <c r="E140" s="390" t="s">
        <v>156</v>
      </c>
      <c r="F140" s="447">
        <v>0.75</v>
      </c>
      <c r="G140" s="440">
        <f>O6</f>
        <v>640</v>
      </c>
      <c r="H140" s="441">
        <f>F140*G140</f>
        <v>480</v>
      </c>
      <c r="I140" s="394" t="s">
        <v>597</v>
      </c>
      <c r="J140" s="371" t="s">
        <v>79</v>
      </c>
      <c r="K140" s="400">
        <v>0.09</v>
      </c>
      <c r="L140" s="442">
        <f>L8</f>
        <v>1550</v>
      </c>
      <c r="M140" s="395">
        <f>L140*K140</f>
        <v>139.5</v>
      </c>
      <c r="N140" s="394">
        <f>H140*0.03</f>
        <v>14.399999999999999</v>
      </c>
      <c r="O140" s="396">
        <f>N140+M140+H140</f>
        <v>633.9</v>
      </c>
      <c r="P140" s="390"/>
    </row>
    <row r="141" spans="1:16" ht="13.5">
      <c r="A141" s="387"/>
      <c r="B141" s="371"/>
      <c r="C141" s="388"/>
      <c r="D141" s="389"/>
      <c r="E141" s="390"/>
      <c r="F141" s="439"/>
      <c r="G141" s="440"/>
      <c r="H141" s="441"/>
      <c r="I141" s="394" t="s">
        <v>602</v>
      </c>
      <c r="J141" s="371" t="s">
        <v>83</v>
      </c>
      <c r="K141" s="400">
        <v>0.8</v>
      </c>
      <c r="L141" s="442">
        <v>25</v>
      </c>
      <c r="M141" s="395">
        <f>L141*K141</f>
        <v>20</v>
      </c>
      <c r="N141" s="394"/>
      <c r="O141" s="396">
        <f>N141+M141+H141</f>
        <v>20</v>
      </c>
      <c r="P141" s="390"/>
    </row>
    <row r="142" spans="1:16" ht="13.5">
      <c r="A142" s="387"/>
      <c r="B142" s="371"/>
      <c r="C142" s="388"/>
      <c r="D142" s="389"/>
      <c r="E142" s="390"/>
      <c r="F142" s="439"/>
      <c r="G142" s="440"/>
      <c r="H142" s="441"/>
      <c r="I142" s="394"/>
      <c r="J142" s="371"/>
      <c r="K142" s="400"/>
      <c r="L142" s="442"/>
      <c r="M142" s="395"/>
      <c r="N142" s="394"/>
      <c r="O142" s="396">
        <f>SUM(O140:O141)</f>
        <v>653.9</v>
      </c>
      <c r="P142" s="390"/>
    </row>
    <row r="143" spans="1:16" ht="27">
      <c r="A143" s="387"/>
      <c r="B143" s="371" t="s">
        <v>605</v>
      </c>
      <c r="C143" s="388" t="s">
        <v>606</v>
      </c>
      <c r="D143" s="389" t="s">
        <v>581</v>
      </c>
      <c r="E143" s="390" t="s">
        <v>156</v>
      </c>
      <c r="F143" s="447">
        <v>0.05</v>
      </c>
      <c r="G143" s="440">
        <f>O6</f>
        <v>640</v>
      </c>
      <c r="H143" s="441">
        <f>F143*G143</f>
        <v>32</v>
      </c>
      <c r="I143" s="394" t="s">
        <v>607</v>
      </c>
      <c r="J143" s="371" t="s">
        <v>94</v>
      </c>
      <c r="K143" s="400">
        <v>2</v>
      </c>
      <c r="L143" s="442">
        <v>65</v>
      </c>
      <c r="M143" s="395">
        <f>L143*K143</f>
        <v>130</v>
      </c>
      <c r="N143" s="394">
        <f>H143*0.03</f>
        <v>0.96</v>
      </c>
      <c r="O143" s="396">
        <f>N143+M143+H143</f>
        <v>162.96</v>
      </c>
      <c r="P143" s="390"/>
    </row>
    <row r="144" spans="1:16" ht="13.5">
      <c r="A144" s="387"/>
      <c r="B144" s="371" t="s">
        <v>608</v>
      </c>
      <c r="C144" s="388" t="s">
        <v>609</v>
      </c>
      <c r="D144" s="389" t="s">
        <v>594</v>
      </c>
      <c r="E144" s="390" t="s">
        <v>156</v>
      </c>
      <c r="F144" s="447">
        <v>0.05</v>
      </c>
      <c r="G144" s="440">
        <f>O6</f>
        <v>640</v>
      </c>
      <c r="H144" s="441">
        <f>F144*G144</f>
        <v>32</v>
      </c>
      <c r="I144" s="394" t="s">
        <v>610</v>
      </c>
      <c r="J144" s="371" t="s">
        <v>83</v>
      </c>
      <c r="K144" s="400">
        <v>1.1499999999999999</v>
      </c>
      <c r="L144" s="459"/>
      <c r="M144" s="395">
        <f>L144*K144</f>
        <v>0</v>
      </c>
      <c r="N144" s="394">
        <f>H144*0.03</f>
        <v>0.96</v>
      </c>
      <c r="O144" s="396">
        <f>N144+M144+H144</f>
        <v>32.96</v>
      </c>
      <c r="P144" s="390"/>
    </row>
    <row r="145" spans="1:16" ht="13.5">
      <c r="A145" s="387">
        <v>14</v>
      </c>
      <c r="B145" s="437">
        <v>73</v>
      </c>
      <c r="C145" s="438" t="s">
        <v>611</v>
      </c>
      <c r="D145" s="389"/>
      <c r="E145" s="390"/>
      <c r="F145" s="439"/>
      <c r="G145" s="440"/>
      <c r="H145" s="441"/>
      <c r="I145" s="394"/>
      <c r="J145" s="371"/>
      <c r="K145" s="400"/>
      <c r="L145" s="442"/>
      <c r="M145" s="395"/>
      <c r="N145" s="394"/>
      <c r="O145" s="396"/>
      <c r="P145" s="390"/>
    </row>
    <row r="146" spans="1:16" ht="54">
      <c r="A146" s="424"/>
      <c r="B146" s="448" t="s">
        <v>612</v>
      </c>
      <c r="C146" s="449" t="s">
        <v>613</v>
      </c>
      <c r="D146" s="425" t="s">
        <v>614</v>
      </c>
      <c r="E146" s="220" t="s">
        <v>156</v>
      </c>
      <c r="F146" s="450">
        <v>0.25</v>
      </c>
      <c r="G146" s="451">
        <f>O6</f>
        <v>640</v>
      </c>
      <c r="H146" s="452">
        <f>F146*G146</f>
        <v>160</v>
      </c>
      <c r="I146" s="453" t="s">
        <v>87</v>
      </c>
      <c r="J146" s="448" t="s">
        <v>82</v>
      </c>
      <c r="K146" s="430">
        <v>2.2000000000000002</v>
      </c>
      <c r="L146" s="454">
        <f>'Bhume Rate 078-79'!H40</f>
        <v>340</v>
      </c>
      <c r="M146" s="432">
        <f>L146*K146</f>
        <v>748.00000000000011</v>
      </c>
      <c r="N146" s="453">
        <f>H146*0.03</f>
        <v>4.8</v>
      </c>
      <c r="O146" s="433">
        <f>N146+M146+H146</f>
        <v>912.80000000000007</v>
      </c>
      <c r="P146" s="220"/>
    </row>
    <row r="147" spans="1:16">
      <c r="L147" s="436"/>
    </row>
    <row r="148" spans="1:16">
      <c r="L148" s="436"/>
    </row>
    <row r="149" spans="1:16">
      <c r="L149" s="436"/>
    </row>
    <row r="150" spans="1:16">
      <c r="L150" s="436"/>
    </row>
  </sheetData>
  <sheetProtection selectLockedCells="1"/>
  <customSheetViews>
    <customSheetView guid="{66EF6436-2F21-401F-ADC2-7B42AB8258B6}" showPageBreaks="1" topLeftCell="A141">
      <selection activeCell="J153" sqref="J153"/>
      <pageMargins left="0.1" right="0.1" top="0.75" bottom="0.75" header="0.5" footer="0.5"/>
      <pageSetup scale="90" orientation="landscape" r:id="rId1"/>
      <headerFooter alignWithMargins="0">
        <oddHeader>&amp;LKaran&amp;R&amp;P</oddHeader>
        <oddFooter>&amp;LEstimated by :&amp;CChecked by :&amp;RApproved by :</oddFooter>
      </headerFooter>
    </customSheetView>
  </customSheetViews>
  <mergeCells count="32">
    <mergeCell ref="A6:F6"/>
    <mergeCell ref="J6:K6"/>
    <mergeCell ref="J11:K11"/>
    <mergeCell ref="M11:N11"/>
    <mergeCell ref="G8:H8"/>
    <mergeCell ref="J8:K8"/>
    <mergeCell ref="A11:F11"/>
    <mergeCell ref="A8:F8"/>
    <mergeCell ref="A9:F9"/>
    <mergeCell ref="M8:N8"/>
    <mergeCell ref="G9:H9"/>
    <mergeCell ref="A2:P2"/>
    <mergeCell ref="A3:P3"/>
    <mergeCell ref="A1:P1"/>
    <mergeCell ref="A5:P5"/>
    <mergeCell ref="A4:P4"/>
    <mergeCell ref="N12:P12"/>
    <mergeCell ref="M6:N6"/>
    <mergeCell ref="G7:H7"/>
    <mergeCell ref="J7:K7"/>
    <mergeCell ref="M7:N7"/>
    <mergeCell ref="M10:N10"/>
    <mergeCell ref="G11:H11"/>
    <mergeCell ref="J9:K9"/>
    <mergeCell ref="M9:N9"/>
    <mergeCell ref="D12:H12"/>
    <mergeCell ref="A7:F7"/>
    <mergeCell ref="I12:M12"/>
    <mergeCell ref="G6:H6"/>
    <mergeCell ref="A10:F10"/>
    <mergeCell ref="G10:H10"/>
    <mergeCell ref="J10:K10"/>
  </mergeCells>
  <phoneticPr fontId="1" type="noConversion"/>
  <printOptions horizontalCentered="1"/>
  <pageMargins left="0.1" right="0.1" top="0.75" bottom="0.75" header="0.5" footer="0.5"/>
  <pageSetup scale="90" orientation="landscape" r:id="rId2"/>
  <headerFooter alignWithMargins="0">
    <oddHeader>&amp;LBio&amp;R&amp;P</oddHeader>
    <oddFooter>&amp;LPrepared By:&amp;CChecked By:&amp;RApproved By: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zoomScaleNormal="100" workbookViewId="0">
      <selection sqref="A1:J3"/>
    </sheetView>
  </sheetViews>
  <sheetFormatPr defaultRowHeight="12.75"/>
  <sheetData>
    <row r="1" spans="1:10" ht="18.75">
      <c r="A1" s="577" t="s">
        <v>1700</v>
      </c>
      <c r="B1" s="577"/>
      <c r="C1" s="577"/>
      <c r="D1" s="577"/>
      <c r="E1" s="577"/>
      <c r="F1" s="577"/>
      <c r="G1" s="577"/>
      <c r="H1" s="577"/>
      <c r="I1" s="577"/>
      <c r="J1" s="577"/>
    </row>
    <row r="2" spans="1:10" ht="22.5">
      <c r="A2" s="578" t="s">
        <v>1739</v>
      </c>
      <c r="B2" s="578"/>
      <c r="C2" s="578"/>
      <c r="D2" s="578"/>
      <c r="E2" s="578"/>
      <c r="F2" s="578"/>
      <c r="G2" s="578"/>
      <c r="H2" s="578"/>
      <c r="I2" s="578"/>
      <c r="J2" s="578"/>
    </row>
    <row r="3" spans="1:10" ht="15.75">
      <c r="A3" s="579" t="s">
        <v>1740</v>
      </c>
      <c r="B3" s="579"/>
      <c r="C3" s="579"/>
      <c r="D3" s="579"/>
      <c r="E3" s="579"/>
      <c r="F3" s="579"/>
      <c r="G3" s="579"/>
      <c r="H3" s="579"/>
      <c r="I3" s="579"/>
      <c r="J3" s="579"/>
    </row>
    <row r="4" spans="1:10">
      <c r="A4" s="575" t="s">
        <v>1742</v>
      </c>
      <c r="B4" s="575"/>
      <c r="C4" s="575"/>
      <c r="D4" s="575"/>
      <c r="E4" s="575"/>
      <c r="F4" s="575"/>
      <c r="G4" s="575"/>
      <c r="H4" s="575"/>
      <c r="I4" s="575"/>
      <c r="J4" s="575"/>
    </row>
    <row r="5" spans="1:10">
      <c r="A5" s="576" t="s">
        <v>959</v>
      </c>
      <c r="B5" s="576"/>
      <c r="C5" s="576"/>
      <c r="D5" s="576"/>
      <c r="E5" s="576"/>
      <c r="F5" s="576"/>
      <c r="G5" s="576"/>
      <c r="H5" s="576"/>
      <c r="I5" s="576"/>
      <c r="J5" s="576"/>
    </row>
    <row r="6" spans="1:10">
      <c r="A6" s="576" t="s">
        <v>1743</v>
      </c>
      <c r="B6" s="576"/>
      <c r="C6" s="576"/>
      <c r="D6" s="576"/>
      <c r="E6" s="576"/>
      <c r="F6" s="576"/>
      <c r="G6" s="576"/>
      <c r="H6" s="576"/>
      <c r="I6" s="576"/>
      <c r="J6" s="576"/>
    </row>
    <row r="7" spans="1:10">
      <c r="A7" s="114"/>
      <c r="B7" s="118" t="s">
        <v>229</v>
      </c>
      <c r="C7" s="118"/>
      <c r="D7" s="118" t="s">
        <v>230</v>
      </c>
      <c r="E7" s="118"/>
      <c r="F7" s="118" t="s">
        <v>231</v>
      </c>
      <c r="G7" s="118"/>
      <c r="H7" s="118" t="s">
        <v>232</v>
      </c>
      <c r="I7" s="118"/>
      <c r="J7" s="119" t="s">
        <v>155</v>
      </c>
    </row>
    <row r="8" spans="1:10">
      <c r="A8" s="113" t="s">
        <v>371</v>
      </c>
      <c r="B8" s="118" t="s">
        <v>233</v>
      </c>
      <c r="C8" s="118" t="s">
        <v>150</v>
      </c>
      <c r="D8" s="118" t="s">
        <v>233</v>
      </c>
      <c r="E8" s="118" t="s">
        <v>150</v>
      </c>
      <c r="F8" s="118" t="s">
        <v>233</v>
      </c>
      <c r="G8" s="118" t="s">
        <v>150</v>
      </c>
      <c r="H8" s="118" t="s">
        <v>233</v>
      </c>
      <c r="I8" s="118" t="s">
        <v>150</v>
      </c>
      <c r="J8" s="120"/>
    </row>
    <row r="9" spans="1:10">
      <c r="A9" s="121">
        <v>16</v>
      </c>
      <c r="B9" s="122"/>
      <c r="C9" s="113"/>
      <c r="D9" s="113"/>
      <c r="E9" s="113"/>
      <c r="F9" s="113"/>
      <c r="G9" s="113"/>
      <c r="H9" s="122">
        <v>9.1999999999999998E-2</v>
      </c>
      <c r="I9" s="123">
        <f>H9*J9</f>
        <v>23</v>
      </c>
      <c r="J9" s="116">
        <v>250</v>
      </c>
    </row>
    <row r="10" spans="1:10">
      <c r="A10" s="121">
        <v>20</v>
      </c>
      <c r="B10" s="122"/>
      <c r="C10" s="113"/>
      <c r="D10" s="113"/>
      <c r="E10" s="113"/>
      <c r="F10" s="113"/>
      <c r="G10" s="113"/>
      <c r="H10" s="122">
        <v>0.13400000000000001</v>
      </c>
      <c r="I10" s="123">
        <f>H10*J10</f>
        <v>33.5</v>
      </c>
      <c r="J10" s="116">
        <v>250</v>
      </c>
    </row>
    <row r="11" spans="1:10">
      <c r="A11" s="121">
        <v>25</v>
      </c>
      <c r="B11" s="122"/>
      <c r="C11" s="113"/>
      <c r="D11" s="113"/>
      <c r="E11" s="113"/>
      <c r="F11" s="113"/>
      <c r="G11" s="113"/>
      <c r="H11" s="122">
        <v>0.20200000000000001</v>
      </c>
      <c r="I11" s="123">
        <f t="shared" ref="I11:I31" si="0">H11*J11</f>
        <v>50.5</v>
      </c>
      <c r="J11" s="116">
        <v>250</v>
      </c>
    </row>
    <row r="12" spans="1:10">
      <c r="A12" s="121">
        <v>32</v>
      </c>
      <c r="B12" s="122"/>
      <c r="C12" s="113"/>
      <c r="D12" s="113"/>
      <c r="E12" s="113"/>
      <c r="F12" s="122">
        <v>0.22600000000000001</v>
      </c>
      <c r="G12" s="123">
        <f>F12*J12</f>
        <v>56.5</v>
      </c>
      <c r="H12" s="122">
        <v>0.33400000000000002</v>
      </c>
      <c r="I12" s="123">
        <f t="shared" si="0"/>
        <v>83.5</v>
      </c>
      <c r="J12" s="116">
        <v>250</v>
      </c>
    </row>
    <row r="13" spans="1:10">
      <c r="A13" s="121">
        <v>40</v>
      </c>
      <c r="B13" s="122"/>
      <c r="C13" s="113"/>
      <c r="D13" s="122">
        <v>0.251</v>
      </c>
      <c r="E13" s="123">
        <f>D13*J13</f>
        <v>62.75</v>
      </c>
      <c r="F13" s="122">
        <v>0.35</v>
      </c>
      <c r="G13" s="123">
        <f t="shared" ref="G13:G33" si="1">F13*J13</f>
        <v>87.5</v>
      </c>
      <c r="H13" s="122">
        <v>0.51400000000000001</v>
      </c>
      <c r="I13" s="123">
        <f t="shared" si="0"/>
        <v>128.5</v>
      </c>
      <c r="J13" s="116">
        <v>250</v>
      </c>
    </row>
    <row r="14" spans="1:10">
      <c r="A14" s="121">
        <v>50</v>
      </c>
      <c r="B14" s="122"/>
      <c r="C14" s="113"/>
      <c r="D14" s="122">
        <v>0.378</v>
      </c>
      <c r="E14" s="123">
        <f t="shared" ref="E14:E33" si="2">D14*J14</f>
        <v>94.5</v>
      </c>
      <c r="F14" s="122">
        <v>0.54200000000000004</v>
      </c>
      <c r="G14" s="123">
        <f t="shared" si="1"/>
        <v>135.5</v>
      </c>
      <c r="H14" s="122">
        <v>0.79600000000000004</v>
      </c>
      <c r="I14" s="123">
        <f t="shared" si="0"/>
        <v>199</v>
      </c>
      <c r="J14" s="116">
        <v>250</v>
      </c>
    </row>
    <row r="15" spans="1:10">
      <c r="A15" s="121">
        <v>63</v>
      </c>
      <c r="B15" s="122">
        <v>0.40300000000000002</v>
      </c>
      <c r="C15" s="123">
        <f>B15*J15</f>
        <v>100.75</v>
      </c>
      <c r="D15" s="122">
        <v>0.58499999999999996</v>
      </c>
      <c r="E15" s="123">
        <f t="shared" si="2"/>
        <v>146.25</v>
      </c>
      <c r="F15" s="122">
        <v>0.85</v>
      </c>
      <c r="G15" s="123">
        <f t="shared" si="1"/>
        <v>212.5</v>
      </c>
      <c r="H15" s="122">
        <v>1.2689999999999999</v>
      </c>
      <c r="I15" s="123">
        <f t="shared" si="0"/>
        <v>317.25</v>
      </c>
      <c r="J15" s="116">
        <v>250</v>
      </c>
    </row>
    <row r="16" spans="1:10">
      <c r="A16" s="121">
        <v>75</v>
      </c>
      <c r="B16" s="122">
        <v>0.55700000000000005</v>
      </c>
      <c r="C16" s="123">
        <f t="shared" ref="C16:C33" si="3">B16*J16</f>
        <v>139.25</v>
      </c>
      <c r="D16" s="122">
        <v>0.84599999999999997</v>
      </c>
      <c r="E16" s="123">
        <f t="shared" si="2"/>
        <v>211.5</v>
      </c>
      <c r="F16" s="122">
        <v>1.1910000000000001</v>
      </c>
      <c r="G16" s="123">
        <f t="shared" si="1"/>
        <v>297.75</v>
      </c>
      <c r="H16" s="122">
        <v>1.782</v>
      </c>
      <c r="I16" s="123">
        <f t="shared" si="0"/>
        <v>445.5</v>
      </c>
      <c r="J16" s="116">
        <v>250</v>
      </c>
    </row>
    <row r="17" spans="1:10">
      <c r="A17" s="121">
        <v>90</v>
      </c>
      <c r="B17" s="122">
        <v>0.79900000000000004</v>
      </c>
      <c r="C17" s="123">
        <f t="shared" si="3"/>
        <v>199.75</v>
      </c>
      <c r="D17" s="122">
        <v>1.22</v>
      </c>
      <c r="E17" s="123">
        <f t="shared" si="2"/>
        <v>305</v>
      </c>
      <c r="F17" s="122">
        <v>1.7150000000000001</v>
      </c>
      <c r="G17" s="123">
        <f t="shared" si="1"/>
        <v>428.75</v>
      </c>
      <c r="H17" s="122">
        <v>2.5680000000000001</v>
      </c>
      <c r="I17" s="123">
        <f t="shared" si="0"/>
        <v>642</v>
      </c>
      <c r="J17" s="116">
        <v>250</v>
      </c>
    </row>
    <row r="18" spans="1:10">
      <c r="A18" s="121">
        <v>110</v>
      </c>
      <c r="B18" s="122">
        <v>1.1850000000000001</v>
      </c>
      <c r="C18" s="123">
        <f t="shared" si="3"/>
        <v>296.25</v>
      </c>
      <c r="D18" s="122">
        <v>1.7030000000000001</v>
      </c>
      <c r="E18" s="123">
        <f t="shared" si="2"/>
        <v>425.75</v>
      </c>
      <c r="F18" s="122">
        <v>2.5449999999999999</v>
      </c>
      <c r="G18" s="123">
        <f t="shared" si="1"/>
        <v>636.25</v>
      </c>
      <c r="H18" s="122">
        <v>3.8010000000000002</v>
      </c>
      <c r="I18" s="123">
        <f t="shared" si="0"/>
        <v>950.25</v>
      </c>
      <c r="J18" s="116">
        <v>250</v>
      </c>
    </row>
    <row r="19" spans="1:10">
      <c r="A19" s="121">
        <v>125</v>
      </c>
      <c r="B19" s="122">
        <v>1.53</v>
      </c>
      <c r="C19" s="123">
        <f t="shared" si="3"/>
        <v>382.5</v>
      </c>
      <c r="D19" s="122">
        <v>2.2890000000000001</v>
      </c>
      <c r="E19" s="123">
        <f t="shared" si="2"/>
        <v>572.25</v>
      </c>
      <c r="F19" s="122">
        <v>3.2930000000000001</v>
      </c>
      <c r="G19" s="123">
        <f t="shared" si="1"/>
        <v>823.25</v>
      </c>
      <c r="H19" s="122">
        <v>4.9619999999999997</v>
      </c>
      <c r="I19" s="123">
        <f t="shared" si="0"/>
        <v>1240.5</v>
      </c>
      <c r="J19" s="116">
        <v>250</v>
      </c>
    </row>
    <row r="20" spans="1:10">
      <c r="A20" s="121">
        <v>140</v>
      </c>
      <c r="B20" s="122">
        <v>1.897</v>
      </c>
      <c r="C20" s="123">
        <f t="shared" si="3"/>
        <v>474.25</v>
      </c>
      <c r="D20" s="122">
        <v>2.9009999999999998</v>
      </c>
      <c r="E20" s="123">
        <f t="shared" si="2"/>
        <v>725.25</v>
      </c>
      <c r="F20" s="122">
        <v>4.1500000000000004</v>
      </c>
      <c r="G20" s="123">
        <f t="shared" si="1"/>
        <v>1037.5</v>
      </c>
      <c r="H20" s="122">
        <v>6.2089999999999996</v>
      </c>
      <c r="I20" s="123">
        <f t="shared" si="0"/>
        <v>1552.25</v>
      </c>
      <c r="J20" s="116">
        <v>250</v>
      </c>
    </row>
    <row r="21" spans="1:10">
      <c r="A21" s="121">
        <v>160</v>
      </c>
      <c r="B21" s="122">
        <v>2.4529999999999998</v>
      </c>
      <c r="C21" s="123">
        <f t="shared" si="3"/>
        <v>613.25</v>
      </c>
      <c r="D21" s="122">
        <v>3.7730000000000001</v>
      </c>
      <c r="E21" s="123">
        <f t="shared" si="2"/>
        <v>943.25</v>
      </c>
      <c r="F21" s="122">
        <v>5.3550000000000004</v>
      </c>
      <c r="G21" s="123">
        <f t="shared" si="1"/>
        <v>1338.75</v>
      </c>
      <c r="H21" s="122">
        <v>8.0790000000000006</v>
      </c>
      <c r="I21" s="123">
        <f t="shared" si="0"/>
        <v>2019.7500000000002</v>
      </c>
      <c r="J21" s="116">
        <v>250</v>
      </c>
    </row>
    <row r="22" spans="1:10">
      <c r="A22" s="121">
        <v>180</v>
      </c>
      <c r="B22" s="122">
        <v>3.1480000000000001</v>
      </c>
      <c r="C22" s="123">
        <f t="shared" si="3"/>
        <v>787</v>
      </c>
      <c r="D22" s="122">
        <v>4.7619999999999996</v>
      </c>
      <c r="E22" s="123">
        <f t="shared" si="2"/>
        <v>1190.5</v>
      </c>
      <c r="F22" s="122">
        <v>6.8</v>
      </c>
      <c r="G22" s="123">
        <f t="shared" si="1"/>
        <v>1700</v>
      </c>
      <c r="H22" s="122">
        <v>10.256</v>
      </c>
      <c r="I22" s="123">
        <f t="shared" si="0"/>
        <v>2564</v>
      </c>
      <c r="J22" s="116">
        <v>250</v>
      </c>
    </row>
    <row r="23" spans="1:10">
      <c r="A23" s="121">
        <v>200</v>
      </c>
      <c r="B23" s="122">
        <v>3.875</v>
      </c>
      <c r="C23" s="123">
        <f t="shared" si="3"/>
        <v>968.75</v>
      </c>
      <c r="D23" s="122">
        <v>5.89</v>
      </c>
      <c r="E23" s="123">
        <f t="shared" si="2"/>
        <v>1472.5</v>
      </c>
      <c r="F23" s="122">
        <v>8.391</v>
      </c>
      <c r="G23" s="123">
        <f t="shared" si="1"/>
        <v>2097.75</v>
      </c>
      <c r="H23" s="122">
        <v>12.62</v>
      </c>
      <c r="I23" s="123">
        <f t="shared" si="0"/>
        <v>3155</v>
      </c>
      <c r="J23" s="116">
        <v>250</v>
      </c>
    </row>
    <row r="24" spans="1:10">
      <c r="A24" s="121">
        <v>225</v>
      </c>
      <c r="B24" s="122">
        <v>4.8220000000000001</v>
      </c>
      <c r="C24" s="123">
        <f t="shared" si="3"/>
        <v>1205.5</v>
      </c>
      <c r="D24" s="122">
        <v>7.4450000000000003</v>
      </c>
      <c r="E24" s="123">
        <f t="shared" si="2"/>
        <v>1861.25</v>
      </c>
      <c r="F24" s="122">
        <v>10.544</v>
      </c>
      <c r="G24" s="123">
        <f t="shared" si="1"/>
        <v>2636</v>
      </c>
      <c r="H24" s="122">
        <v>16.013999999999999</v>
      </c>
      <c r="I24" s="123">
        <f t="shared" si="0"/>
        <v>4003.5</v>
      </c>
      <c r="J24" s="116">
        <v>250</v>
      </c>
    </row>
    <row r="25" spans="1:10">
      <c r="A25" s="121">
        <v>250</v>
      </c>
      <c r="B25" s="122">
        <v>6.0119999999999996</v>
      </c>
      <c r="C25" s="123">
        <f t="shared" si="3"/>
        <v>1503</v>
      </c>
      <c r="D25" s="122">
        <v>9.1869999999999994</v>
      </c>
      <c r="E25" s="123">
        <f t="shared" si="2"/>
        <v>2296.75</v>
      </c>
      <c r="F25" s="122">
        <v>13.041</v>
      </c>
      <c r="G25" s="123">
        <f t="shared" si="1"/>
        <v>3260.25</v>
      </c>
      <c r="H25" s="122">
        <v>19.757000000000001</v>
      </c>
      <c r="I25" s="123">
        <f t="shared" si="0"/>
        <v>4939.25</v>
      </c>
      <c r="J25" s="116">
        <v>250</v>
      </c>
    </row>
    <row r="26" spans="1:10">
      <c r="A26" s="124">
        <v>280</v>
      </c>
      <c r="B26" s="125">
        <v>7.4710000000000001</v>
      </c>
      <c r="C26" s="123">
        <f t="shared" si="3"/>
        <v>1867.75</v>
      </c>
      <c r="D26" s="125">
        <v>11.455</v>
      </c>
      <c r="E26" s="123">
        <f t="shared" si="2"/>
        <v>2863.75</v>
      </c>
      <c r="F26" s="125">
        <v>16.327000000000002</v>
      </c>
      <c r="G26" s="123">
        <f t="shared" si="1"/>
        <v>4081.7500000000005</v>
      </c>
      <c r="H26" s="125">
        <v>24.707999999999998</v>
      </c>
      <c r="I26" s="123">
        <f t="shared" si="0"/>
        <v>6177</v>
      </c>
      <c r="J26" s="116">
        <v>250</v>
      </c>
    </row>
    <row r="27" spans="1:10">
      <c r="A27" s="124">
        <v>315</v>
      </c>
      <c r="B27" s="125">
        <v>9.4169999999999998</v>
      </c>
      <c r="C27" s="123">
        <f t="shared" si="3"/>
        <v>2354.25</v>
      </c>
      <c r="D27" s="125">
        <v>14.507999999999999</v>
      </c>
      <c r="E27" s="123">
        <f t="shared" si="2"/>
        <v>3627</v>
      </c>
      <c r="F27" s="125">
        <v>20.693999999999999</v>
      </c>
      <c r="G27" s="123">
        <f t="shared" si="1"/>
        <v>5173.5</v>
      </c>
      <c r="H27" s="125">
        <v>31.16</v>
      </c>
      <c r="I27" s="123">
        <f t="shared" si="0"/>
        <v>7790</v>
      </c>
      <c r="J27" s="116">
        <v>250</v>
      </c>
    </row>
    <row r="28" spans="1:10">
      <c r="A28" s="124">
        <v>355</v>
      </c>
      <c r="B28" s="125">
        <v>11.957000000000001</v>
      </c>
      <c r="C28" s="123">
        <f t="shared" si="3"/>
        <v>2989.25</v>
      </c>
      <c r="D28" s="125">
        <v>18.382000000000001</v>
      </c>
      <c r="E28" s="123">
        <f t="shared" si="2"/>
        <v>4595.5</v>
      </c>
      <c r="F28" s="125">
        <v>26.242999999999999</v>
      </c>
      <c r="G28" s="123">
        <f t="shared" si="1"/>
        <v>6560.75</v>
      </c>
      <c r="H28" s="125">
        <v>39.634999999999998</v>
      </c>
      <c r="I28" s="123">
        <f t="shared" si="0"/>
        <v>9908.75</v>
      </c>
      <c r="J28" s="116">
        <v>250</v>
      </c>
    </row>
    <row r="29" spans="1:10">
      <c r="A29" s="124">
        <v>400</v>
      </c>
      <c r="B29" s="125">
        <v>15.221</v>
      </c>
      <c r="C29" s="123">
        <f t="shared" si="3"/>
        <v>3805.25</v>
      </c>
      <c r="D29" s="125">
        <v>23.343</v>
      </c>
      <c r="E29" s="123">
        <f t="shared" si="2"/>
        <v>5835.75</v>
      </c>
      <c r="F29" s="125">
        <v>33.308999999999997</v>
      </c>
      <c r="G29" s="123">
        <f t="shared" si="1"/>
        <v>8327.25</v>
      </c>
      <c r="H29" s="125">
        <v>50.344000000000001</v>
      </c>
      <c r="I29" s="123">
        <f t="shared" si="0"/>
        <v>12586</v>
      </c>
      <c r="J29" s="116">
        <v>250</v>
      </c>
    </row>
    <row r="30" spans="1:10">
      <c r="A30" s="124">
        <v>450</v>
      </c>
      <c r="B30" s="125">
        <v>19.163</v>
      </c>
      <c r="C30" s="123">
        <f t="shared" si="3"/>
        <v>4790.75</v>
      </c>
      <c r="D30" s="125">
        <v>29.350999999999999</v>
      </c>
      <c r="E30" s="123">
        <f t="shared" si="2"/>
        <v>7337.75</v>
      </c>
      <c r="F30" s="125">
        <v>42.064999999999998</v>
      </c>
      <c r="G30" s="123">
        <f t="shared" si="1"/>
        <v>10516.25</v>
      </c>
      <c r="H30" s="125">
        <v>63.597999999999999</v>
      </c>
      <c r="I30" s="123">
        <f t="shared" si="0"/>
        <v>15899.5</v>
      </c>
      <c r="J30" s="116">
        <v>250</v>
      </c>
    </row>
    <row r="31" spans="1:10">
      <c r="A31" s="124">
        <v>500</v>
      </c>
      <c r="B31" s="125">
        <v>23.835999999999999</v>
      </c>
      <c r="C31" s="123">
        <f t="shared" si="3"/>
        <v>5959</v>
      </c>
      <c r="D31" s="125">
        <v>36.408000000000001</v>
      </c>
      <c r="E31" s="123">
        <f t="shared" si="2"/>
        <v>9102</v>
      </c>
      <c r="F31" s="125">
        <v>51.9</v>
      </c>
      <c r="G31" s="123">
        <f t="shared" si="1"/>
        <v>12975</v>
      </c>
      <c r="H31" s="125">
        <v>78.734999999999999</v>
      </c>
      <c r="I31" s="123">
        <f t="shared" si="0"/>
        <v>19683.75</v>
      </c>
      <c r="J31" s="116">
        <v>250</v>
      </c>
    </row>
    <row r="32" spans="1:10">
      <c r="A32" s="124">
        <v>560</v>
      </c>
      <c r="B32" s="125">
        <v>30.358000000000001</v>
      </c>
      <c r="C32" s="123">
        <f t="shared" si="3"/>
        <v>7589.5</v>
      </c>
      <c r="D32" s="125">
        <v>46.648000000000003</v>
      </c>
      <c r="E32" s="123">
        <f t="shared" si="2"/>
        <v>11662</v>
      </c>
      <c r="F32" s="125">
        <v>66.444999999999993</v>
      </c>
      <c r="G32" s="123">
        <f t="shared" si="1"/>
        <v>16611.25</v>
      </c>
      <c r="H32" s="113"/>
      <c r="I32" s="126"/>
      <c r="J32" s="116">
        <v>250</v>
      </c>
    </row>
    <row r="33" spans="1:10">
      <c r="A33" s="124">
        <v>630</v>
      </c>
      <c r="B33" s="125">
        <v>38.552999999999997</v>
      </c>
      <c r="C33" s="123">
        <f t="shared" si="3"/>
        <v>9638.25</v>
      </c>
      <c r="D33" s="125">
        <v>59.048999999999999</v>
      </c>
      <c r="E33" s="123">
        <f t="shared" si="2"/>
        <v>14762.25</v>
      </c>
      <c r="F33" s="125">
        <v>84.132000000000005</v>
      </c>
      <c r="G33" s="123">
        <f t="shared" si="1"/>
        <v>21033</v>
      </c>
      <c r="H33" s="113"/>
      <c r="I33" s="126"/>
      <c r="J33" s="116">
        <v>250</v>
      </c>
    </row>
    <row r="34" spans="1:10">
      <c r="A34" s="114"/>
      <c r="B34" s="114"/>
      <c r="C34" s="114"/>
      <c r="D34" s="114"/>
      <c r="E34" s="114"/>
      <c r="F34" s="114"/>
      <c r="G34" s="114"/>
      <c r="H34" s="114"/>
      <c r="I34" s="114"/>
      <c r="J34" s="114"/>
    </row>
  </sheetData>
  <customSheetViews>
    <customSheetView guid="{66EF6436-2F21-401F-ADC2-7B42AB8258B6}" topLeftCell="A7">
      <selection activeCell="M15" sqref="M15"/>
      <pageMargins left="0.7" right="0.7" top="0.75" bottom="0.75" header="0.3" footer="0.3"/>
    </customSheetView>
  </customSheetViews>
  <mergeCells count="6">
    <mergeCell ref="A4:J4"/>
    <mergeCell ref="A5:J5"/>
    <mergeCell ref="A6:J6"/>
    <mergeCell ref="A1:J1"/>
    <mergeCell ref="A2:J2"/>
    <mergeCell ref="A3:J3"/>
  </mergeCells>
  <pageMargins left="0.7" right="0.7" top="0.75" bottom="0.75" header="0.3" footer="0.3"/>
  <pageSetup orientation="portrait" r:id="rId1"/>
  <headerFooter>
    <oddHeader>&amp;LKaran&amp;R&amp;P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7</vt:i4>
      </vt:variant>
    </vt:vector>
  </HeadingPairs>
  <TitlesOfParts>
    <vt:vector size="26" baseType="lpstr">
      <vt:lpstr>Cover Page</vt:lpstr>
      <vt:lpstr>Bhume Rate 078-79</vt:lpstr>
      <vt:lpstr>Input</vt:lpstr>
      <vt:lpstr>Output_1</vt:lpstr>
      <vt:lpstr>Output_2</vt:lpstr>
      <vt:lpstr>Anlss</vt:lpstr>
      <vt:lpstr>Anls.RR</vt:lpstr>
      <vt:lpstr>Anls.Bio</vt:lpstr>
      <vt:lpstr>HDP</vt:lpstr>
      <vt:lpstr>Pipes_Dang</vt:lpstr>
      <vt:lpstr>PPR</vt:lpstr>
      <vt:lpstr>FTNG</vt:lpstr>
      <vt:lpstr>Kosh ENG</vt:lpstr>
      <vt:lpstr>Kosh NEP</vt:lpstr>
      <vt:lpstr>GI</vt:lpstr>
      <vt:lpstr>HDPE</vt:lpstr>
      <vt:lpstr>Excavator</vt:lpstr>
      <vt:lpstr>Kosh_ENG</vt:lpstr>
      <vt:lpstr>Kosh_NEP</vt:lpstr>
      <vt:lpstr>'Cover Page'!Print_Area</vt:lpstr>
      <vt:lpstr>Excavator!Print_Area</vt:lpstr>
      <vt:lpstr>Input!Print_Area</vt:lpstr>
      <vt:lpstr>Output_2!Print_Area</vt:lpstr>
      <vt:lpstr>'Bhume Rate 078-79'!Print_Titles</vt:lpstr>
      <vt:lpstr>Input!Print_Titles</vt:lpstr>
      <vt:lpstr>Output_2!Print_Titles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IT OFFICER</cp:lastModifiedBy>
  <cp:lastPrinted>2021-12-17T11:00:10Z</cp:lastPrinted>
  <dcterms:created xsi:type="dcterms:W3CDTF">2008-08-28T08:27:56Z</dcterms:created>
  <dcterms:modified xsi:type="dcterms:W3CDTF">2021-12-17T11:00:56Z</dcterms:modified>
</cp:coreProperties>
</file>